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6" windowHeight="7648" activeTab="0"/>
  </bookViews>
  <sheets>
    <sheet name="Mar-24" sheetId="1" r:id="rId1"/>
  </sheets>
  <definedNames>
    <definedName name="_xlnm.Print_Area" localSheetId="0">'Mar-24'!$A$1:$D$77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<sst xmlns="http://schemas.openxmlformats.org/spreadsheetml/2006/main" count="66" uniqueCount="59">
  <si>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 Domestic- Guaranteed</t>
  </si>
  <si>
    <t xml:space="preserve"> External-Guaranteed</t>
  </si>
  <si>
    <t xml:space="preserve"> External- Non Guaranteed</t>
  </si>
  <si>
    <t xml:space="preserve"> Domestic- Non Guaranteed</t>
  </si>
  <si>
    <t xml:space="preserve"> External -Guaranteed and non guaranteed</t>
  </si>
  <si>
    <t xml:space="preserve"> Rodrigues Regional Assembly</t>
  </si>
  <si>
    <t xml:space="preserve"> Domestic-Non-Guaranteed</t>
  </si>
  <si>
    <t xml:space="preserve"> External - Guaranteed</t>
  </si>
  <si>
    <t xml:space="preserve"> External - Non-Guaranteed</t>
  </si>
  <si>
    <t>Surplus cash balance (5)</t>
  </si>
  <si>
    <t xml:space="preserve">Total Budgetary Central Government Debt </t>
  </si>
  <si>
    <t>As percent of GDP</t>
  </si>
  <si>
    <t xml:space="preserve">Budgetary Central Government Total Debt </t>
  </si>
  <si>
    <t>Total- Extra Budgetary Units</t>
  </si>
  <si>
    <t>Local Government Debt</t>
  </si>
  <si>
    <t>Public Enterprises debt as % of GDP</t>
  </si>
  <si>
    <t>Public Sector Debt as % of GDP</t>
  </si>
  <si>
    <t>Central Government Total Debt</t>
  </si>
  <si>
    <t xml:space="preserve"> General Government Total Debt</t>
  </si>
  <si>
    <t>Public Sector Domestic Debt as % of GDP</t>
  </si>
  <si>
    <t>Public Sector Domestic Debt</t>
  </si>
  <si>
    <t>Public Sector External Debt</t>
  </si>
  <si>
    <t>Public Sector External Debt as % of GDP</t>
  </si>
  <si>
    <t xml:space="preserve"> Domestic-Guaranteed</t>
  </si>
  <si>
    <t>Debt stock as at end of period (Rs million)</t>
  </si>
  <si>
    <t>BCG Domestic Debt as percent of GDP</t>
  </si>
  <si>
    <t xml:space="preserve">Budgetary Central Government (BCG) Domestic Debt </t>
  </si>
  <si>
    <t>Government securities issued for meeting borrowing requirement</t>
  </si>
  <si>
    <t>Government securities issued for mopping up excess liquidity</t>
  </si>
  <si>
    <t>TABLE 1 - PUBLIC SECTOR DEBT *</t>
  </si>
  <si>
    <t xml:space="preserve">  - Treasury Bills and other short term borrowings</t>
  </si>
  <si>
    <t xml:space="preserve">  - Treasury Notes</t>
  </si>
  <si>
    <t xml:space="preserve">  - Other Long Term Bonds</t>
  </si>
  <si>
    <t xml:space="preserve"> Domestic-Non Guaranteed</t>
  </si>
  <si>
    <r>
      <t xml:space="preserve">Consolidation adjustment (iro Govt Securities held by non-financial public sector entities) </t>
    </r>
    <r>
      <rPr>
        <b/>
        <vertAlign val="superscript"/>
        <sz val="9"/>
        <rFont val="Times New Roman"/>
        <family val="1"/>
      </rPr>
      <t>2</t>
    </r>
  </si>
  <si>
    <t xml:space="preserve">(2) Consolidated in line with the IMF GFS Manual  </t>
  </si>
  <si>
    <t>Public Sector Net Debt</t>
  </si>
  <si>
    <t>Public Sector Net Debt as % of GDP</t>
  </si>
  <si>
    <r>
      <t>Revised</t>
    </r>
    <r>
      <rPr>
        <b/>
        <vertAlign val="superscript"/>
        <sz val="10"/>
        <rFont val="Times New Roman"/>
        <family val="1"/>
      </rPr>
      <t>1</t>
    </r>
  </si>
  <si>
    <t xml:space="preserve">(1) Debt to GDP ratios have been revised based on updated GDP figures released by Statistics Mauritius </t>
  </si>
  <si>
    <t>*  in line with Section 6 of the Public Debt Management (PDM) Act 2008, as amended</t>
  </si>
  <si>
    <t>Public Sector Debt (Gross)</t>
  </si>
  <si>
    <t>GDP (Source - Statistics Mauritius)</t>
  </si>
  <si>
    <t>Provisional</t>
  </si>
  <si>
    <t>(3) Represents investment by non-residents in Treasury Bills</t>
  </si>
  <si>
    <t xml:space="preserve">Budgetary Central Government External Debt </t>
  </si>
  <si>
    <r>
      <t xml:space="preserve">  - Short Term </t>
    </r>
    <r>
      <rPr>
        <i/>
        <vertAlign val="superscript"/>
        <sz val="10"/>
        <rFont val="Times New Roman"/>
        <family val="1"/>
      </rPr>
      <t>3</t>
    </r>
  </si>
  <si>
    <r>
      <t xml:space="preserve">  - Medium &amp; Long Term </t>
    </r>
    <r>
      <rPr>
        <i/>
        <vertAlign val="superscript"/>
        <sz val="10"/>
        <rFont val="Times New Roman"/>
        <family val="1"/>
      </rPr>
      <t>4</t>
    </r>
  </si>
  <si>
    <r>
      <t xml:space="preserve">  - Long term debt liability - IMF SDR Allocations </t>
    </r>
    <r>
      <rPr>
        <i/>
        <vertAlign val="superscript"/>
        <sz val="10"/>
        <rFont val="Times New Roman"/>
        <family val="1"/>
      </rPr>
      <t>5</t>
    </r>
  </si>
  <si>
    <t xml:space="preserve">  - Five year &amp; Seven year GoM Bonds </t>
  </si>
  <si>
    <t>Sep 2023</t>
  </si>
  <si>
    <t>(5) Represents long term liability towards IMF</t>
  </si>
  <si>
    <t>Dec 2023</t>
  </si>
  <si>
    <t>(7) Deducted in line with Section 6(1A) of the PDM Act</t>
  </si>
  <si>
    <r>
      <t xml:space="preserve">Less Cash and Cash Equivalents &amp; Equity (Net of Rs 500M) </t>
    </r>
    <r>
      <rPr>
        <vertAlign val="superscript"/>
        <sz val="10"/>
        <color indexed="8"/>
        <rFont val="Times New Roman"/>
        <family val="1"/>
      </rPr>
      <t>7</t>
    </r>
  </si>
  <si>
    <r>
      <t xml:space="preserve">Public Enterprises Total Debt </t>
    </r>
    <r>
      <rPr>
        <b/>
        <vertAlign val="superscript"/>
        <sz val="10"/>
        <rFont val="Times New Roman"/>
        <family val="1"/>
      </rPr>
      <t>6</t>
    </r>
  </si>
  <si>
    <t>(6) Exclude outstanding debt stock of public sector banks (except Development Bank of Mauritius Ltd.)</t>
  </si>
  <si>
    <t>Mar 2024</t>
  </si>
  <si>
    <t>(4) Includes investment by non-residents in medium and long term Government securities amounting to Rs 388 million at end March 2024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</si>
</sst>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%"/>
    <numFmt numFmtId="179" formatCode="#,##0;[Red]#,##0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_);_(* \(#,##0.000\);_(* &quot;-&quot;??_);_(@_)"/>
    <numFmt numFmtId="186" formatCode="_(* #,##0.0_);_(* \(#,##0.0\);_(* &quot;-&quot;??_);_(@_)"/>
    <numFmt numFmtId="187" formatCode="[$-409]dddd\,\ mmmm\ dd\,\ yyyy"/>
    <numFmt numFmtId="188" formatCode="[$-409]h:mm:ss\ AM/PM"/>
    <numFmt numFmtId="189" formatCode="#,##0\ \ "/>
    <numFmt numFmtId="190" formatCode="0.0"/>
    <numFmt numFmtId="191" formatCode="0.000000000000000%"/>
    <numFmt numFmtId="192" formatCode="#,##0\ "/>
    <numFmt numFmtId="193" formatCode="0.000%"/>
    <numFmt numFmtId="194" formatCode="0.0000%"/>
    <numFmt numFmtId="195" formatCode="0.00000%"/>
    <numFmt numFmtId="196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7" fontId="4" fillId="33" borderId="10" xfId="0" applyNumberFormat="1" applyFont="1" applyFill="1" applyBorder="1" applyAlignment="1" quotePrefix="1">
      <alignment horizontal="center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180" fontId="3" fillId="33" borderId="0" xfId="42" applyNumberFormat="1" applyFont="1" applyFill="1" applyAlignment="1">
      <alignment/>
    </xf>
    <xf numFmtId="0" fontId="6" fillId="33" borderId="12" xfId="0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left" indent="1"/>
    </xf>
    <xf numFmtId="1" fontId="3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 horizontal="left" indent="1"/>
    </xf>
    <xf numFmtId="0" fontId="5" fillId="33" borderId="12" xfId="0" applyFont="1" applyFill="1" applyBorder="1" applyAlignment="1">
      <alignment horizontal="left" indent="1"/>
    </xf>
    <xf numFmtId="0" fontId="5" fillId="33" borderId="0" xfId="0" applyFont="1" applyFill="1" applyAlignment="1">
      <alignment/>
    </xf>
    <xf numFmtId="3" fontId="5" fillId="0" borderId="12" xfId="58" applyNumberFormat="1" applyFont="1" applyFill="1" applyBorder="1">
      <alignment/>
      <protection/>
    </xf>
    <xf numFmtId="3" fontId="5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/>
    </xf>
    <xf numFmtId="171" fontId="4" fillId="0" borderId="12" xfId="42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57" fillId="33" borderId="13" xfId="0" applyFont="1" applyFill="1" applyBorder="1" applyAlignment="1">
      <alignment/>
    </xf>
    <xf numFmtId="0" fontId="58" fillId="33" borderId="14" xfId="0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/>
    </xf>
    <xf numFmtId="0" fontId="58" fillId="33" borderId="12" xfId="0" applyFont="1" applyFill="1" applyBorder="1" applyAlignment="1">
      <alignment vertical="center" wrapText="1"/>
    </xf>
    <xf numFmtId="0" fontId="5" fillId="33" borderId="0" xfId="59" applyFont="1" applyFill="1" applyBorder="1" applyAlignment="1">
      <alignment horizontal="left" vertical="top" wrapText="1"/>
      <protection/>
    </xf>
    <xf numFmtId="171" fontId="3" fillId="0" borderId="12" xfId="42" applyFont="1" applyFill="1" applyBorder="1" applyAlignment="1">
      <alignment/>
    </xf>
    <xf numFmtId="0" fontId="13" fillId="33" borderId="0" xfId="59" applyFont="1" applyFill="1" applyAlignment="1">
      <alignment horizontal="left"/>
      <protection/>
    </xf>
    <xf numFmtId="0" fontId="13" fillId="33" borderId="0" xfId="0" applyFont="1" applyFill="1" applyAlignment="1">
      <alignment horizontal="left" vertical="center" wrapText="1"/>
    </xf>
    <xf numFmtId="0" fontId="13" fillId="33" borderId="0" xfId="59" applyFont="1" applyFill="1" applyBorder="1" applyAlignment="1">
      <alignment horizontal="left" vertical="top" wrapText="1"/>
      <protection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178" fontId="6" fillId="0" borderId="12" xfId="62" applyNumberFormat="1" applyFont="1" applyFill="1" applyBorder="1" applyAlignment="1">
      <alignment vertical="center"/>
    </xf>
    <xf numFmtId="0" fontId="59" fillId="0" borderId="12" xfId="0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178" fontId="4" fillId="0" borderId="15" xfId="0" applyNumberFormat="1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179" fontId="4" fillId="0" borderId="15" xfId="0" applyNumberFormat="1" applyFont="1" applyFill="1" applyBorder="1" applyAlignment="1" quotePrefix="1">
      <alignment/>
    </xf>
    <xf numFmtId="178" fontId="4" fillId="0" borderId="12" xfId="0" applyNumberFormat="1" applyFont="1" applyFill="1" applyBorder="1" applyAlignment="1" quotePrefix="1">
      <alignment/>
    </xf>
    <xf numFmtId="0" fontId="60" fillId="0" borderId="12" xfId="0" applyFont="1" applyFill="1" applyBorder="1" applyAlignment="1">
      <alignment/>
    </xf>
    <xf numFmtId="178" fontId="5" fillId="0" borderId="12" xfId="62" applyNumberFormat="1" applyFont="1" applyFill="1" applyBorder="1" applyAlignment="1">
      <alignment/>
    </xf>
    <xf numFmtId="0" fontId="13" fillId="33" borderId="0" xfId="59" applyFont="1" applyFill="1" applyAlignment="1">
      <alignment horizontal="left" wrapText="1"/>
      <protection/>
    </xf>
    <xf numFmtId="0" fontId="15" fillId="33" borderId="0" xfId="0" applyFont="1" applyFill="1" applyAlignment="1">
      <alignment/>
    </xf>
    <xf numFmtId="0" fontId="13" fillId="33" borderId="0" xfId="59" applyFont="1" applyFill="1" applyAlignment="1">
      <alignment horizontal="left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13" fillId="0" borderId="0" xfId="59" applyFont="1" applyFill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tock3103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showGridLines="0" tabSelected="1" zoomScale="120" zoomScaleNormal="120" zoomScalePageLayoutView="0" workbookViewId="0" topLeftCell="A1">
      <pane xSplit="1" ySplit="5" topLeftCell="B6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74" sqref="A74:D74"/>
    </sheetView>
  </sheetViews>
  <sheetFormatPr defaultColWidth="9.140625" defaultRowHeight="12.75"/>
  <cols>
    <col min="1" max="1" width="70.421875" style="2" customWidth="1"/>
    <col min="2" max="2" width="9.8515625" style="2" bestFit="1" customWidth="1"/>
    <col min="3" max="3" width="9.7109375" style="2" customWidth="1"/>
    <col min="4" max="4" width="9.8515625" style="2" bestFit="1" customWidth="1"/>
    <col min="5" max="16384" width="9.140625" style="2" customWidth="1"/>
  </cols>
  <sheetData>
    <row r="1" spans="1:4" ht="21" customHeight="1">
      <c r="A1" s="61" t="s">
        <v>29</v>
      </c>
      <c r="B1" s="61"/>
      <c r="C1" s="61"/>
      <c r="D1" s="61"/>
    </row>
    <row r="2" ht="13.5">
      <c r="A2" s="3" t="s">
        <v>24</v>
      </c>
    </row>
    <row r="3" spans="1:4" ht="13.5">
      <c r="A3" s="4"/>
      <c r="B3" s="5" t="s">
        <v>50</v>
      </c>
      <c r="C3" s="5" t="s">
        <v>52</v>
      </c>
      <c r="D3" s="5" t="s">
        <v>57</v>
      </c>
    </row>
    <row r="4" spans="1:4" ht="15" customHeight="1">
      <c r="A4" s="6"/>
      <c r="B4" s="7" t="s">
        <v>38</v>
      </c>
      <c r="C4" s="7" t="s">
        <v>38</v>
      </c>
      <c r="D4" s="7" t="s">
        <v>43</v>
      </c>
    </row>
    <row r="5" spans="1:4" ht="4.5" customHeight="1">
      <c r="A5" s="8"/>
      <c r="B5" s="44"/>
      <c r="C5" s="44"/>
      <c r="D5" s="44"/>
    </row>
    <row r="6" spans="1:4" ht="13.5">
      <c r="A6" s="13" t="s">
        <v>26</v>
      </c>
      <c r="B6" s="45">
        <f>B7+B13+B14</f>
        <v>355246.6</v>
      </c>
      <c r="C6" s="45">
        <f>C7+C13+C14</f>
        <v>367632.4</v>
      </c>
      <c r="D6" s="45">
        <f>D7+D13+D14</f>
        <v>377810</v>
      </c>
    </row>
    <row r="7" spans="1:4" ht="13.5">
      <c r="A7" s="9" t="s">
        <v>27</v>
      </c>
      <c r="B7" s="45">
        <f>SUM(B8:B11)</f>
        <v>372242</v>
      </c>
      <c r="C7" s="45">
        <f>SUM(C8:C11)</f>
        <v>382031</v>
      </c>
      <c r="D7" s="45">
        <f>SUM(D8:D11)</f>
        <v>392438</v>
      </c>
    </row>
    <row r="8" spans="1:4" ht="12.75" customHeight="1">
      <c r="A8" s="11" t="s">
        <v>30</v>
      </c>
      <c r="B8" s="25">
        <f>37650-35</f>
        <v>37615</v>
      </c>
      <c r="C8" s="25">
        <f>41907-46</f>
        <v>41861</v>
      </c>
      <c r="D8" s="25">
        <f>46381-40</f>
        <v>46341</v>
      </c>
    </row>
    <row r="9" spans="1:4" ht="12.75" customHeight="1">
      <c r="A9" s="11" t="s">
        <v>31</v>
      </c>
      <c r="B9" s="25">
        <f>68197-57</f>
        <v>68140</v>
      </c>
      <c r="C9" s="25">
        <f>69047-105</f>
        <v>68942</v>
      </c>
      <c r="D9" s="25">
        <f>70847-112</f>
        <v>70735</v>
      </c>
    </row>
    <row r="10" spans="1:4" ht="12.75" customHeight="1">
      <c r="A10" s="11" t="s">
        <v>49</v>
      </c>
      <c r="B10" s="25">
        <f>106050-58</f>
        <v>105992</v>
      </c>
      <c r="C10" s="25">
        <f>109450-52</f>
        <v>109398</v>
      </c>
      <c r="D10" s="25">
        <f>112750-60</f>
        <v>112690</v>
      </c>
    </row>
    <row r="11" spans="1:4" ht="12.75" customHeight="1">
      <c r="A11" s="11" t="s">
        <v>32</v>
      </c>
      <c r="B11" s="25">
        <f>160711-216</f>
        <v>160495</v>
      </c>
      <c r="C11" s="25">
        <f>162043-213</f>
        <v>161830</v>
      </c>
      <c r="D11" s="25">
        <f>162888-216</f>
        <v>162672</v>
      </c>
    </row>
    <row r="12" spans="1:4" ht="6" customHeight="1" hidden="1">
      <c r="A12" s="11"/>
      <c r="B12" s="25"/>
      <c r="C12" s="25"/>
      <c r="D12" s="25"/>
    </row>
    <row r="13" spans="1:4" s="27" customFormat="1" ht="13.5" customHeight="1" hidden="1">
      <c r="A13" s="28" t="s">
        <v>28</v>
      </c>
      <c r="B13" s="30">
        <v>0</v>
      </c>
      <c r="C13" s="30">
        <v>0</v>
      </c>
      <c r="D13" s="30">
        <v>0</v>
      </c>
    </row>
    <row r="14" spans="1:4" ht="16.5" customHeight="1">
      <c r="A14" s="29" t="s">
        <v>34</v>
      </c>
      <c r="B14" s="46">
        <v>-16995.4</v>
      </c>
      <c r="C14" s="46">
        <v>-14398.6</v>
      </c>
      <c r="D14" s="46">
        <v>-14628</v>
      </c>
    </row>
    <row r="15" spans="1:4" ht="15.75" customHeight="1">
      <c r="A15" s="12" t="s">
        <v>25</v>
      </c>
      <c r="B15" s="47">
        <f>B6/B67</f>
        <v>0.563883492063492</v>
      </c>
      <c r="C15" s="47">
        <f>C6/C67</f>
        <v>0.5640973549909624</v>
      </c>
      <c r="D15" s="47">
        <f>D6/D67</f>
        <v>0.5639796984624571</v>
      </c>
    </row>
    <row r="16" spans="1:4" ht="15" customHeight="1">
      <c r="A16" s="13" t="s">
        <v>45</v>
      </c>
      <c r="B16" s="45">
        <f>B18+B17+B19</f>
        <v>79517.75000000001</v>
      </c>
      <c r="C16" s="45">
        <f>C18+C17+C19</f>
        <v>83946.55000000002</v>
      </c>
      <c r="D16" s="45">
        <f>D18+D17+D19</f>
        <v>85550.20000000001</v>
      </c>
    </row>
    <row r="17" spans="1:4" ht="15.75">
      <c r="A17" s="11" t="s">
        <v>46</v>
      </c>
      <c r="B17" s="25">
        <v>35.35</v>
      </c>
      <c r="C17" s="25">
        <v>45.6</v>
      </c>
      <c r="D17" s="25">
        <v>40.3</v>
      </c>
    </row>
    <row r="18" spans="1:4" s="14" customFormat="1" ht="15.75">
      <c r="A18" s="11" t="s">
        <v>47</v>
      </c>
      <c r="B18" s="24">
        <f>65504+57.35+44.75+228.5</f>
        <v>65834.6</v>
      </c>
      <c r="C18" s="24">
        <f>69513+163+105.35+30.25+234.35</f>
        <v>70045.95000000001</v>
      </c>
      <c r="D18" s="24">
        <f>70723+111.55+30.55+245.8</f>
        <v>71110.90000000001</v>
      </c>
    </row>
    <row r="19" spans="1:4" s="14" customFormat="1" ht="15.75">
      <c r="A19" s="11" t="s">
        <v>48</v>
      </c>
      <c r="B19" s="24">
        <v>13647.8</v>
      </c>
      <c r="C19" s="24">
        <v>13855</v>
      </c>
      <c r="D19" s="24">
        <v>14399</v>
      </c>
    </row>
    <row r="20" spans="1:4" ht="18" customHeight="1">
      <c r="A20" s="12" t="s">
        <v>11</v>
      </c>
      <c r="B20" s="47">
        <f>B16/B67</f>
        <v>0.12621865079365083</v>
      </c>
      <c r="C20" s="47">
        <f>C16/C67</f>
        <v>0.1288080887745927</v>
      </c>
      <c r="D20" s="47">
        <f>D16/D67</f>
        <v>0.12770592625765043</v>
      </c>
    </row>
    <row r="21" spans="1:4" ht="16.5" customHeight="1" hidden="1">
      <c r="A21" s="8" t="s">
        <v>10</v>
      </c>
      <c r="B21" s="26">
        <f>B6+B16</f>
        <v>434764.35</v>
      </c>
      <c r="C21" s="26">
        <f>C6+C16</f>
        <v>451578.95000000007</v>
      </c>
      <c r="D21" s="26">
        <f>D6+D16</f>
        <v>463360.2</v>
      </c>
    </row>
    <row r="22" spans="1:4" ht="13.5" hidden="1">
      <c r="A22" s="8" t="s">
        <v>9</v>
      </c>
      <c r="B22" s="48"/>
      <c r="C22" s="48"/>
      <c r="D22" s="48"/>
    </row>
    <row r="23" spans="1:4" ht="15.75" customHeight="1">
      <c r="A23" s="13" t="s">
        <v>12</v>
      </c>
      <c r="B23" s="45">
        <f>B6+B16</f>
        <v>434764.35</v>
      </c>
      <c r="C23" s="45">
        <f>C6+C16</f>
        <v>451578.95000000007</v>
      </c>
      <c r="D23" s="45">
        <f>D6+D16</f>
        <v>463360.2</v>
      </c>
    </row>
    <row r="24" spans="1:4" ht="15" customHeight="1">
      <c r="A24" s="12" t="s">
        <v>11</v>
      </c>
      <c r="B24" s="49">
        <f>B23/B67</f>
        <v>0.6901021428571428</v>
      </c>
      <c r="C24" s="49">
        <f>C23/C67</f>
        <v>0.6929054437655552</v>
      </c>
      <c r="D24" s="49">
        <f>D23/D67</f>
        <v>0.6916856247201075</v>
      </c>
    </row>
    <row r="25" spans="1:4" ht="15" customHeight="1">
      <c r="A25" s="15"/>
      <c r="B25" s="48"/>
      <c r="C25" s="48"/>
      <c r="D25" s="48"/>
    </row>
    <row r="26" spans="1:4" ht="13.5">
      <c r="A26" s="16" t="s">
        <v>13</v>
      </c>
      <c r="B26" s="50">
        <f>SUM(B27:B30)</f>
        <v>125.14</v>
      </c>
      <c r="C26" s="50">
        <f>SUM(C27:C30)</f>
        <v>122.89</v>
      </c>
      <c r="D26" s="50">
        <f>SUM(D27:D30)</f>
        <v>121.6</v>
      </c>
    </row>
    <row r="27" spans="1:4" s="1" customFormat="1" ht="13.5">
      <c r="A27" s="17" t="s">
        <v>0</v>
      </c>
      <c r="B27" s="26">
        <v>24</v>
      </c>
      <c r="C27" s="26">
        <v>24</v>
      </c>
      <c r="D27" s="26">
        <v>24</v>
      </c>
    </row>
    <row r="28" spans="1:4" s="1" customFormat="1" ht="13.5">
      <c r="A28" s="17" t="s">
        <v>33</v>
      </c>
      <c r="B28" s="26">
        <v>101.14</v>
      </c>
      <c r="C28" s="26">
        <v>98.89</v>
      </c>
      <c r="D28" s="26">
        <v>97.6</v>
      </c>
    </row>
    <row r="29" spans="1:4" ht="13.5" hidden="1">
      <c r="A29" s="17" t="s">
        <v>1</v>
      </c>
      <c r="B29" s="37">
        <v>0</v>
      </c>
      <c r="C29" s="37">
        <v>0</v>
      </c>
      <c r="D29" s="37">
        <v>0</v>
      </c>
    </row>
    <row r="30" spans="1:4" ht="13.5" hidden="1">
      <c r="A30" s="18" t="s">
        <v>2</v>
      </c>
      <c r="B30" s="26">
        <v>0</v>
      </c>
      <c r="C30" s="26">
        <v>0</v>
      </c>
      <c r="D30" s="26">
        <v>0</v>
      </c>
    </row>
    <row r="31" spans="1:4" ht="6" customHeight="1">
      <c r="A31" s="18"/>
      <c r="B31" s="48"/>
      <c r="C31" s="48"/>
      <c r="D31" s="48"/>
    </row>
    <row r="32" spans="1:4" ht="13.5">
      <c r="A32" s="12" t="s">
        <v>11</v>
      </c>
      <c r="B32" s="51">
        <f>B26/B67</f>
        <v>0.00019863492063492064</v>
      </c>
      <c r="C32" s="51">
        <f>C26/C67</f>
        <v>0.00018856315154714155</v>
      </c>
      <c r="D32" s="51">
        <f>D26/D67</f>
        <v>0.00018151962979549185</v>
      </c>
    </row>
    <row r="33" spans="1:4" ht="4.5" customHeight="1">
      <c r="A33" s="15"/>
      <c r="B33" s="48"/>
      <c r="C33" s="48"/>
      <c r="D33" s="48"/>
    </row>
    <row r="34" spans="1:4" ht="13.5">
      <c r="A34" s="13" t="s">
        <v>17</v>
      </c>
      <c r="B34" s="45">
        <f>B23+B26</f>
        <v>434889.49</v>
      </c>
      <c r="C34" s="45">
        <f>C23+C26</f>
        <v>451701.8400000001</v>
      </c>
      <c r="D34" s="45">
        <f>D23+D26</f>
        <v>463481.8</v>
      </c>
    </row>
    <row r="35" spans="1:4" ht="13.5">
      <c r="A35" s="12" t="s">
        <v>11</v>
      </c>
      <c r="B35" s="49">
        <f>B34/B67</f>
        <v>0.6903007777777778</v>
      </c>
      <c r="C35" s="49">
        <f>C34/C67</f>
        <v>0.6930940069171023</v>
      </c>
      <c r="D35" s="49">
        <f>D34/D67</f>
        <v>0.6918671443499029</v>
      </c>
    </row>
    <row r="36" spans="1:4" ht="5.25" customHeight="1">
      <c r="A36" s="15"/>
      <c r="B36" s="48"/>
      <c r="C36" s="48"/>
      <c r="D36" s="48"/>
    </row>
    <row r="37" spans="1:4" ht="13.5">
      <c r="A37" s="16" t="s">
        <v>14</v>
      </c>
      <c r="B37" s="50">
        <f>B38+B39</f>
        <v>0</v>
      </c>
      <c r="C37" s="50">
        <f>C38+C39</f>
        <v>0</v>
      </c>
      <c r="D37" s="50">
        <f>D38+D39</f>
        <v>0</v>
      </c>
    </row>
    <row r="38" spans="1:4" ht="13.5" hidden="1">
      <c r="A38" s="18" t="s">
        <v>0</v>
      </c>
      <c r="B38" s="44">
        <v>0</v>
      </c>
      <c r="C38" s="44">
        <v>0</v>
      </c>
      <c r="D38" s="44">
        <v>0</v>
      </c>
    </row>
    <row r="39" spans="1:4" ht="13.5" hidden="1">
      <c r="A39" s="17" t="s">
        <v>3</v>
      </c>
      <c r="B39" s="44">
        <v>0</v>
      </c>
      <c r="C39" s="44">
        <v>0</v>
      </c>
      <c r="D39" s="44">
        <v>0</v>
      </c>
    </row>
    <row r="40" spans="1:4" ht="13.5" hidden="1">
      <c r="A40" s="18" t="s">
        <v>4</v>
      </c>
      <c r="B40" s="44">
        <v>0</v>
      </c>
      <c r="C40" s="44">
        <v>0</v>
      </c>
      <c r="D40" s="44">
        <v>0</v>
      </c>
    </row>
    <row r="41" spans="1:4" ht="6.75" customHeight="1" hidden="1">
      <c r="A41" s="18"/>
      <c r="B41" s="48"/>
      <c r="C41" s="48"/>
      <c r="D41" s="48"/>
    </row>
    <row r="42" spans="1:4" ht="13.5">
      <c r="A42" s="12" t="s">
        <v>11</v>
      </c>
      <c r="B42" s="52">
        <f>B37/B67</f>
        <v>0</v>
      </c>
      <c r="C42" s="52">
        <f>C37/C67</f>
        <v>0</v>
      </c>
      <c r="D42" s="52">
        <f>D37/D67</f>
        <v>0</v>
      </c>
    </row>
    <row r="43" spans="1:4" ht="5.25" customHeight="1">
      <c r="A43" s="19"/>
      <c r="B43" s="48"/>
      <c r="C43" s="48"/>
      <c r="D43" s="48"/>
    </row>
    <row r="44" spans="1:4" ht="13.5">
      <c r="A44" s="16" t="s">
        <v>5</v>
      </c>
      <c r="B44" s="53">
        <v>0</v>
      </c>
      <c r="C44" s="53">
        <v>0</v>
      </c>
      <c r="D44" s="53">
        <v>0</v>
      </c>
    </row>
    <row r="45" spans="1:4" ht="7.5" customHeight="1">
      <c r="A45" s="16"/>
      <c r="B45" s="48"/>
      <c r="C45" s="48"/>
      <c r="D45" s="48"/>
    </row>
    <row r="46" spans="1:4" ht="13.5">
      <c r="A46" s="16" t="s">
        <v>18</v>
      </c>
      <c r="B46" s="54">
        <f>B34+B37+B44</f>
        <v>434889.49</v>
      </c>
      <c r="C46" s="54">
        <f>C34+C37+C44</f>
        <v>451701.8400000001</v>
      </c>
      <c r="D46" s="54">
        <f>D34+D37+D44</f>
        <v>463481.8</v>
      </c>
    </row>
    <row r="47" spans="1:4" s="20" customFormat="1" ht="15">
      <c r="A47" s="12" t="s">
        <v>11</v>
      </c>
      <c r="B47" s="55">
        <f>B46/B67</f>
        <v>0.6903007777777778</v>
      </c>
      <c r="C47" s="55">
        <f>C46/C67</f>
        <v>0.6930940069171023</v>
      </c>
      <c r="D47" s="55">
        <f>D46/D67</f>
        <v>0.6918671443499029</v>
      </c>
    </row>
    <row r="48" spans="1:4" s="20" customFormat="1" ht="6" customHeight="1">
      <c r="A48" s="19"/>
      <c r="B48" s="56"/>
      <c r="C48" s="56"/>
      <c r="D48" s="56"/>
    </row>
    <row r="49" spans="1:4" ht="15">
      <c r="A49" s="13" t="s">
        <v>55</v>
      </c>
      <c r="B49" s="54">
        <f>SUM(B50:B53)</f>
        <v>62477</v>
      </c>
      <c r="C49" s="54">
        <f>SUM(C50:C53)</f>
        <v>60429.9</v>
      </c>
      <c r="D49" s="54">
        <f>SUM(D50:D53)</f>
        <v>61245.5</v>
      </c>
    </row>
    <row r="50" spans="1:4" ht="13.5">
      <c r="A50" s="21" t="s">
        <v>23</v>
      </c>
      <c r="B50" s="26">
        <v>7680</v>
      </c>
      <c r="C50" s="26">
        <v>7789</v>
      </c>
      <c r="D50" s="26">
        <v>7824</v>
      </c>
    </row>
    <row r="51" spans="1:4" ht="13.5">
      <c r="A51" s="21" t="s">
        <v>6</v>
      </c>
      <c r="B51" s="26">
        <v>25278</v>
      </c>
      <c r="C51" s="26">
        <v>23155</v>
      </c>
      <c r="D51" s="26">
        <v>23040</v>
      </c>
    </row>
    <row r="52" spans="1:4" ht="13.5">
      <c r="A52" s="21" t="s">
        <v>7</v>
      </c>
      <c r="B52" s="26">
        <v>29519</v>
      </c>
      <c r="C52" s="26">
        <f>29482.5+3.4</f>
        <v>29485.9</v>
      </c>
      <c r="D52" s="26">
        <f>30375+6.5</f>
        <v>30381.5</v>
      </c>
    </row>
    <row r="53" spans="1:4" ht="13.5">
      <c r="A53" s="21" t="s">
        <v>8</v>
      </c>
      <c r="B53" s="26">
        <v>0</v>
      </c>
      <c r="C53" s="26">
        <v>0</v>
      </c>
      <c r="D53" s="26">
        <v>0</v>
      </c>
    </row>
    <row r="54" spans="1:4" ht="6" customHeight="1">
      <c r="A54" s="8"/>
      <c r="B54" s="48"/>
      <c r="C54" s="48"/>
      <c r="D54" s="48"/>
    </row>
    <row r="55" spans="1:4" ht="13.5">
      <c r="A55" s="15" t="s">
        <v>15</v>
      </c>
      <c r="B55" s="49">
        <f>B49/B67</f>
        <v>0.09916984126984127</v>
      </c>
      <c r="C55" s="49">
        <f>C49/C67</f>
        <v>0.09272400025778021</v>
      </c>
      <c r="D55" s="49">
        <f>D49/D67</f>
        <v>0.09142483952828781</v>
      </c>
    </row>
    <row r="56" spans="1:4" ht="3.75" customHeight="1">
      <c r="A56" s="15"/>
      <c r="B56" s="48"/>
      <c r="C56" s="48"/>
      <c r="D56" s="48"/>
    </row>
    <row r="57" spans="1:4" ht="13.5">
      <c r="A57" s="8" t="s">
        <v>20</v>
      </c>
      <c r="B57" s="26">
        <f>B6+B27+B28+B38+B39+B50+B51</f>
        <v>388329.74</v>
      </c>
      <c r="C57" s="26">
        <f>C6+C27+C28+C38+C39+C50+C51</f>
        <v>398699.29000000004</v>
      </c>
      <c r="D57" s="26">
        <f>D6+D27+D28+D38+D39+D50+D51</f>
        <v>408795.6</v>
      </c>
    </row>
    <row r="58" spans="1:4" s="23" customFormat="1" ht="13.5">
      <c r="A58" s="22" t="s">
        <v>19</v>
      </c>
      <c r="B58" s="57">
        <f>B57/B67</f>
        <v>0.6163964126984127</v>
      </c>
      <c r="C58" s="57">
        <f>C57/C67</f>
        <v>0.6117665769550634</v>
      </c>
      <c r="D58" s="57">
        <f>D57/D67</f>
        <v>0.6102337662337662</v>
      </c>
    </row>
    <row r="59" spans="1:4" ht="13.5">
      <c r="A59" s="8" t="s">
        <v>21</v>
      </c>
      <c r="B59" s="26">
        <f>B16+B29+B30+B40+B52+B53</f>
        <v>109036.75000000001</v>
      </c>
      <c r="C59" s="26">
        <f>C16+C29+C30+C40+C52+C53</f>
        <v>113432.45000000001</v>
      </c>
      <c r="D59" s="26">
        <f>D16+D29+D30+D40+D52+D53</f>
        <v>115931.70000000001</v>
      </c>
    </row>
    <row r="60" spans="1:4" s="23" customFormat="1" ht="13.5">
      <c r="A60" s="22" t="s">
        <v>22</v>
      </c>
      <c r="B60" s="57">
        <f>B59/B67</f>
        <v>0.17307420634920637</v>
      </c>
      <c r="C60" s="57">
        <f>C59/C67</f>
        <v>0.17405143021981903</v>
      </c>
      <c r="D60" s="57">
        <f>D59/D67</f>
        <v>0.17305821764442456</v>
      </c>
    </row>
    <row r="61" spans="1:4" ht="14.25" customHeight="1">
      <c r="A61" s="13" t="s">
        <v>41</v>
      </c>
      <c r="B61" s="45">
        <f>B46+B49</f>
        <v>497366.49</v>
      </c>
      <c r="C61" s="45">
        <f>C46+C49</f>
        <v>512131.7400000001</v>
      </c>
      <c r="D61" s="45">
        <f>D46+D49</f>
        <v>524727.3</v>
      </c>
    </row>
    <row r="62" spans="1:4" ht="6.75" customHeight="1">
      <c r="A62" s="8"/>
      <c r="B62" s="48"/>
      <c r="C62" s="48"/>
      <c r="D62" s="48"/>
    </row>
    <row r="63" spans="1:4" ht="13.5">
      <c r="A63" s="15" t="s">
        <v>16</v>
      </c>
      <c r="B63" s="49">
        <f>B61/B67</f>
        <v>0.7894706190476191</v>
      </c>
      <c r="C63" s="49">
        <f>C61/C67</f>
        <v>0.7858180071748826</v>
      </c>
      <c r="D63" s="49">
        <f>D61/D67</f>
        <v>0.7832919838781909</v>
      </c>
    </row>
    <row r="64" spans="1:4" ht="15.75">
      <c r="A64" s="32" t="s">
        <v>54</v>
      </c>
      <c r="B64" s="42">
        <v>58878</v>
      </c>
      <c r="C64" s="42">
        <v>56711</v>
      </c>
      <c r="D64" s="42">
        <v>48096</v>
      </c>
    </row>
    <row r="65" spans="1:4" ht="18.75" customHeight="1">
      <c r="A65" s="33" t="s">
        <v>36</v>
      </c>
      <c r="B65" s="10">
        <f>B61-B64</f>
        <v>438488.49</v>
      </c>
      <c r="C65" s="10">
        <f>C61-C64</f>
        <v>455420.7400000001</v>
      </c>
      <c r="D65" s="10">
        <f>D61-D64</f>
        <v>476631.30000000005</v>
      </c>
    </row>
    <row r="66" spans="1:4" ht="13.5" customHeight="1">
      <c r="A66" s="35" t="s">
        <v>37</v>
      </c>
      <c r="B66" s="34">
        <f>B65/B67</f>
        <v>0.6960134761904762</v>
      </c>
      <c r="C66" s="34">
        <f>C65/C67</f>
        <v>0.6988003093362468</v>
      </c>
      <c r="D66" s="34">
        <f>D65/D67</f>
        <v>0.7114961934617108</v>
      </c>
    </row>
    <row r="67" spans="1:4" ht="13.5" customHeight="1">
      <c r="A67" s="6" t="s">
        <v>42</v>
      </c>
      <c r="B67" s="41">
        <v>630000</v>
      </c>
      <c r="C67" s="41">
        <v>651718</v>
      </c>
      <c r="D67" s="41">
        <v>669900</v>
      </c>
    </row>
    <row r="68" ht="5.25" customHeight="1"/>
    <row r="69" ht="13.5" hidden="1"/>
    <row r="70" ht="10.5" customHeight="1">
      <c r="A70" s="59" t="s">
        <v>40</v>
      </c>
    </row>
    <row r="71" ht="10.5" customHeight="1">
      <c r="A71" s="38" t="s">
        <v>39</v>
      </c>
    </row>
    <row r="72" ht="10.5" customHeight="1">
      <c r="A72" s="39" t="s">
        <v>35</v>
      </c>
    </row>
    <row r="73" ht="10.5" customHeight="1">
      <c r="A73" s="38" t="s">
        <v>44</v>
      </c>
    </row>
    <row r="74" spans="1:4" ht="10.5" customHeight="1">
      <c r="A74" s="62" t="s">
        <v>58</v>
      </c>
      <c r="B74" s="62"/>
      <c r="C74" s="62"/>
      <c r="D74" s="62"/>
    </row>
    <row r="75" ht="10.5" customHeight="1">
      <c r="A75" s="60" t="s">
        <v>51</v>
      </c>
    </row>
    <row r="76" s="43" customFormat="1" ht="10.5" customHeight="1">
      <c r="A76" s="58" t="s">
        <v>56</v>
      </c>
    </row>
    <row r="77" s="1" customFormat="1" ht="10.5" customHeight="1">
      <c r="A77" s="40" t="s">
        <v>53</v>
      </c>
    </row>
    <row r="78" s="1" customFormat="1" ht="11.25" customHeight="1">
      <c r="A78" s="36"/>
    </row>
    <row r="79" ht="13.5">
      <c r="A79" s="31"/>
    </row>
  </sheetData>
  <sheetProtection/>
  <mergeCells count="2">
    <mergeCell ref="A1:D1"/>
    <mergeCell ref="A74:D74"/>
  </mergeCells>
  <printOptions/>
  <pageMargins left="0.5905511811023623" right="0.2362204724409449" top="0.38" bottom="0.15748031496062992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Mohajur</cp:lastModifiedBy>
  <cp:lastPrinted>2024-04-30T11:11:54Z</cp:lastPrinted>
  <dcterms:created xsi:type="dcterms:W3CDTF">2008-06-05T11:06:18Z</dcterms:created>
  <dcterms:modified xsi:type="dcterms:W3CDTF">2024-04-30T11:11:58Z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2600.00000000000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