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Jun-20" sheetId="1" r:id="rId1"/>
  </sheets>
  <definedNames>
    <definedName name="_xlnm.Print_Area" localSheetId="0">'Jun-20'!$A$1:$D$76</definedName>
  </definedNames>
  <calcPr fullCalcOnLoad="1"/>
</workbook>
</file>

<file path=xl/sharedStrings.xml><?xml version="1.0" encoding="utf-8"?>
<sst xmlns="http://schemas.openxmlformats.org/spreadsheetml/2006/main" count="68" uniqueCount="59">
  <si>
    <t xml:space="preserve"> Domestic- Guaranteed</t>
  </si>
  <si>
    <t xml:space="preserve"> External-Guaranteed</t>
  </si>
  <si>
    <t xml:space="preserve"> External- Non Guaranteed</t>
  </si>
  <si>
    <t xml:space="preserve"> Domestic- Non Guaranteed</t>
  </si>
  <si>
    <t xml:space="preserve"> External -Guaranteed and non guaranteed</t>
  </si>
  <si>
    <t xml:space="preserve"> Rodrigues Regional Assembly</t>
  </si>
  <si>
    <t xml:space="preserve"> Domestic-Non-Guaranteed</t>
  </si>
  <si>
    <t xml:space="preserve"> External - Guaranteed</t>
  </si>
  <si>
    <t xml:space="preserve"> External - Non-Guaranteed</t>
  </si>
  <si>
    <t>Surplus cash balance (5)</t>
  </si>
  <si>
    <t>GDP (Source - Statistics Mauritius)</t>
  </si>
  <si>
    <t xml:space="preserve">Total Budgetary Central Government Debt </t>
  </si>
  <si>
    <t>Budgetary Central Government External Debt</t>
  </si>
  <si>
    <t>As percent of GDP</t>
  </si>
  <si>
    <t xml:space="preserve">Budgetary Central Government Total Debt </t>
  </si>
  <si>
    <t>Total- Extra Budgetary Units</t>
  </si>
  <si>
    <t>Local Government Debt</t>
  </si>
  <si>
    <t>Public Enterprises Total Debt</t>
  </si>
  <si>
    <t>Public Enterprises debt as % of GDP</t>
  </si>
  <si>
    <t>Public Sector Debt</t>
  </si>
  <si>
    <t>Public Sector Debt as % of GDP</t>
  </si>
  <si>
    <t xml:space="preserve">  - Long term debt liability - IMF SDR Allocations</t>
  </si>
  <si>
    <t>Central Government Total Debt</t>
  </si>
  <si>
    <t xml:space="preserve"> General Government Total Debt</t>
  </si>
  <si>
    <t>Public Sector Domestic Debt as % of GDP</t>
  </si>
  <si>
    <t>Public Sector Domestic Debt</t>
  </si>
  <si>
    <t>Public Sector External Debt</t>
  </si>
  <si>
    <t>Public Sector External Debt as % of GDP</t>
  </si>
  <si>
    <t xml:space="preserve"> Domestic-Guaranteed</t>
  </si>
  <si>
    <t>Debt stock as at end of period (Rs million)</t>
  </si>
  <si>
    <t xml:space="preserve">  - Five year GoM Bonds </t>
  </si>
  <si>
    <t>BCG Domestic Debt as percent of GDP</t>
  </si>
  <si>
    <t xml:space="preserve">Budgetary Central Government (BCG) Domestic Debt </t>
  </si>
  <si>
    <t>Government securities issued for meeting borrowing requirement</t>
  </si>
  <si>
    <t>Government securities issued for mopping up excess liquidity</t>
  </si>
  <si>
    <t>TABLE 1 - PUBLIC SECTOR DEBT *</t>
  </si>
  <si>
    <t xml:space="preserve">  - Treasury Bills and other short term borrowings</t>
  </si>
  <si>
    <t xml:space="preserve">  - Treasury Notes</t>
  </si>
  <si>
    <t xml:space="preserve">  - Other Long Term Bonds</t>
  </si>
  <si>
    <t xml:space="preserve"> Domestic-Non Guaranteed</t>
  </si>
  <si>
    <r>
      <t xml:space="preserve">Consolidation adjustment (iro Govt Securities held by non-financial public sector entities) </t>
    </r>
    <r>
      <rPr>
        <b/>
        <vertAlign val="superscript"/>
        <sz val="9"/>
        <rFont val="Times New Roman"/>
        <family val="1"/>
      </rPr>
      <t>2</t>
    </r>
  </si>
  <si>
    <r>
      <t xml:space="preserve">  - Short Term </t>
    </r>
    <r>
      <rPr>
        <i/>
        <vertAlign val="superscript"/>
        <sz val="10"/>
        <rFont val="Times New Roman"/>
        <family val="1"/>
      </rPr>
      <t>3</t>
    </r>
  </si>
  <si>
    <r>
      <t xml:space="preserve">  - Medium &amp; Long Term </t>
    </r>
    <r>
      <rPr>
        <i/>
        <vertAlign val="superscript"/>
        <sz val="10"/>
        <rFont val="Times New Roman"/>
        <family val="1"/>
      </rPr>
      <t>4</t>
    </r>
  </si>
  <si>
    <t>(3) Represents investment by non-residents in Treasury Bills</t>
  </si>
  <si>
    <t>(4) Includes investment by non-residents in medium and long term Government securities</t>
  </si>
  <si>
    <t xml:space="preserve">(2) Consolidated in line with the IMF GFS Manual  </t>
  </si>
  <si>
    <t>Mar 2020</t>
  </si>
  <si>
    <t>Jun 2020</t>
  </si>
  <si>
    <r>
      <t xml:space="preserve">Less Cash and Cash Equivalents &amp; Equity (Net of Rs 500M) </t>
    </r>
    <r>
      <rPr>
        <vertAlign val="superscript"/>
        <sz val="10"/>
        <color indexed="8"/>
        <rFont val="Times New Roman"/>
        <family val="1"/>
      </rPr>
      <t>5</t>
    </r>
  </si>
  <si>
    <t>Public Sector Net Debt</t>
  </si>
  <si>
    <t>Public Sector Net Debt as % of GDP</t>
  </si>
  <si>
    <t>(5) Deducted in line with Section 6(1A) of the PDM Act</t>
  </si>
  <si>
    <t>Dec 2019</t>
  </si>
  <si>
    <r>
      <t>Revised</t>
    </r>
    <r>
      <rPr>
        <b/>
        <vertAlign val="superscript"/>
        <sz val="10"/>
        <rFont val="Times New Roman"/>
        <family val="1"/>
      </rPr>
      <t>1</t>
    </r>
  </si>
  <si>
    <t>Provisional</t>
  </si>
  <si>
    <t>Note 6</t>
  </si>
  <si>
    <t xml:space="preserve">(1) Debt to GDP ratios have been revised based on updated GDP figures released by Statistics Mauritius </t>
  </si>
  <si>
    <t>(6) Not applicable as Section 6(1A) of PDM Act was amended in The Covid-19 (Miscellaneous Provisions) Act in May 2020, which is effective as from 23 March 2020</t>
  </si>
  <si>
    <t>*  in line with Section 6 of the Public Debt Management (PDM) Act 2008, as amended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</si>
</sst>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%"/>
    <numFmt numFmtId="179" formatCode="#,##0;[Red]#,##0"/>
    <numFmt numFmtId="180" formatCode="_(* #,##0_);_(* \(#,##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00_);_(* \(#,##0.000\);_(* &quot;-&quot;??_);_(@_)"/>
    <numFmt numFmtId="186" formatCode="_(* #,##0.0_);_(* \(#,##0.0\);_(* &quot;-&quot;??_);_(@_)"/>
    <numFmt numFmtId="187" formatCode="[$-409]dddd\,\ mmmm\ dd\,\ yyyy"/>
    <numFmt numFmtId="188" formatCode="[$-409]h:mm:ss\ AM/PM"/>
    <numFmt numFmtId="189" formatCode="#,##0\ \ "/>
    <numFmt numFmtId="190" formatCode="0.0"/>
    <numFmt numFmtId="191" formatCode="0.000000000000000%"/>
    <numFmt numFmtId="192" formatCode="#,##0\ "/>
    <numFmt numFmtId="193" formatCode="0.000%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17" fontId="4" fillId="33" borderId="10" xfId="0" applyNumberFormat="1" applyFont="1" applyFill="1" applyBorder="1" applyAlignment="1" quotePrefix="1">
      <alignment horizontal="center"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0" fontId="8" fillId="33" borderId="12" xfId="0" applyFont="1" applyFill="1" applyBorder="1" applyAlignment="1">
      <alignment vertical="center" wrapText="1"/>
    </xf>
    <xf numFmtId="178" fontId="6" fillId="33" borderId="12" xfId="62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/>
    </xf>
    <xf numFmtId="180" fontId="3" fillId="33" borderId="0" xfId="42" applyNumberFormat="1" applyFont="1" applyFill="1" applyAlignment="1">
      <alignment/>
    </xf>
    <xf numFmtId="178" fontId="4" fillId="33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1" fontId="4" fillId="33" borderId="12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left" indent="1"/>
    </xf>
    <xf numFmtId="1" fontId="3" fillId="33" borderId="12" xfId="0" applyNumberFormat="1" applyFont="1" applyFill="1" applyBorder="1" applyAlignment="1">
      <alignment/>
    </xf>
    <xf numFmtId="10" fontId="4" fillId="33" borderId="12" xfId="0" applyNumberFormat="1" applyFont="1" applyFill="1" applyBorder="1" applyAlignment="1">
      <alignment/>
    </xf>
    <xf numFmtId="178" fontId="4" fillId="33" borderId="13" xfId="0" applyNumberFormat="1" applyFont="1" applyFill="1" applyBorder="1" applyAlignment="1" quotePrefix="1">
      <alignment/>
    </xf>
    <xf numFmtId="1" fontId="6" fillId="33" borderId="12" xfId="0" applyNumberFormat="1" applyFont="1" applyFill="1" applyBorder="1" applyAlignment="1">
      <alignment/>
    </xf>
    <xf numFmtId="179" fontId="4" fillId="33" borderId="13" xfId="0" applyNumberFormat="1" applyFont="1" applyFill="1" applyBorder="1" applyAlignment="1" quotePrefix="1">
      <alignment/>
    </xf>
    <xf numFmtId="178" fontId="4" fillId="33" borderId="12" xfId="0" applyNumberFormat="1" applyFont="1" applyFill="1" applyBorder="1" applyAlignment="1" quotePrefix="1">
      <alignment/>
    </xf>
    <xf numFmtId="0" fontId="7" fillId="33" borderId="0" xfId="0" applyFont="1" applyFill="1" applyAlignment="1">
      <alignment/>
    </xf>
    <xf numFmtId="0" fontId="56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left" indent="1"/>
    </xf>
    <xf numFmtId="0" fontId="5" fillId="33" borderId="12" xfId="0" applyFont="1" applyFill="1" applyBorder="1" applyAlignment="1">
      <alignment horizontal="left" indent="1"/>
    </xf>
    <xf numFmtId="178" fontId="5" fillId="33" borderId="12" xfId="62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11" xfId="0" applyFont="1" applyFill="1" applyBorder="1" applyAlignment="1">
      <alignment/>
    </xf>
    <xf numFmtId="178" fontId="4" fillId="33" borderId="11" xfId="0" applyNumberFormat="1" applyFont="1" applyFill="1" applyBorder="1" applyAlignment="1">
      <alignment/>
    </xf>
    <xf numFmtId="3" fontId="5" fillId="0" borderId="12" xfId="58" applyNumberFormat="1" applyFont="1" applyFill="1" applyBorder="1">
      <alignment/>
      <protection/>
    </xf>
    <xf numFmtId="3" fontId="5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4" fillId="33" borderId="12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/>
    </xf>
    <xf numFmtId="0" fontId="9" fillId="33" borderId="12" xfId="0" applyFont="1" applyFill="1" applyBorder="1" applyAlignment="1">
      <alignment vertical="center"/>
    </xf>
    <xf numFmtId="0" fontId="5" fillId="33" borderId="0" xfId="59" applyFont="1" applyFill="1" applyAlignment="1">
      <alignment horizontal="left"/>
      <protection/>
    </xf>
    <xf numFmtId="180" fontId="9" fillId="33" borderId="0" xfId="42" applyNumberFormat="1" applyFont="1" applyFill="1" applyAlignment="1">
      <alignment/>
    </xf>
    <xf numFmtId="0" fontId="9" fillId="33" borderId="12" xfId="0" applyFont="1" applyFill="1" applyBorder="1" applyAlignment="1">
      <alignment/>
    </xf>
    <xf numFmtId="0" fontId="5" fillId="33" borderId="0" xfId="59" applyFont="1" applyFill="1" applyBorder="1" applyAlignment="1">
      <alignment horizontal="left" vertical="top" wrapText="1"/>
      <protection/>
    </xf>
    <xf numFmtId="0" fontId="5" fillId="33" borderId="0" xfId="0" applyFont="1" applyFill="1" applyAlignment="1">
      <alignment horizontal="left" vertical="center" wrapText="1"/>
    </xf>
    <xf numFmtId="43" fontId="4" fillId="0" borderId="12" xfId="42" applyFont="1" applyFill="1" applyBorder="1" applyAlignment="1">
      <alignment/>
    </xf>
    <xf numFmtId="0" fontId="3" fillId="33" borderId="0" xfId="0" applyFont="1" applyFill="1" applyAlignment="1">
      <alignment horizontal="right"/>
    </xf>
    <xf numFmtId="3" fontId="3" fillId="33" borderId="0" xfId="0" applyNumberFormat="1" applyFont="1" applyFill="1" applyAlignment="1">
      <alignment/>
    </xf>
    <xf numFmtId="178" fontId="3" fillId="33" borderId="0" xfId="62" applyNumberFormat="1" applyFont="1" applyFill="1" applyAlignment="1">
      <alignment/>
    </xf>
    <xf numFmtId="0" fontId="57" fillId="33" borderId="14" xfId="0" applyFont="1" applyFill="1" applyBorder="1" applyAlignment="1">
      <alignment/>
    </xf>
    <xf numFmtId="0" fontId="58" fillId="33" borderId="15" xfId="0" applyFont="1" applyFill="1" applyBorder="1" applyAlignment="1">
      <alignment vertical="center"/>
    </xf>
    <xf numFmtId="178" fontId="4" fillId="33" borderId="13" xfId="0" applyNumberFormat="1" applyFont="1" applyFill="1" applyBorder="1" applyAlignment="1">
      <alignment/>
    </xf>
    <xf numFmtId="0" fontId="58" fillId="33" borderId="12" xfId="0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178" fontId="3" fillId="33" borderId="11" xfId="0" applyNumberFormat="1" applyFont="1" applyFill="1" applyBorder="1" applyAlignment="1">
      <alignment horizontal="center"/>
    </xf>
    <xf numFmtId="0" fontId="57" fillId="33" borderId="14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 wrapText="1"/>
    </xf>
    <xf numFmtId="43" fontId="3" fillId="33" borderId="12" xfId="42" applyFont="1" applyFill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5" fillId="33" borderId="0" xfId="59" applyFont="1" applyFill="1" applyBorder="1" applyAlignment="1">
      <alignment horizontal="left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tock310309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showGridLines="0" tabSelected="1" zoomScale="140" zoomScaleNormal="140" zoomScalePageLayoutView="0" workbookViewId="0" topLeftCell="A1">
      <pane xSplit="1" ySplit="5" topLeftCell="B6" activePane="bottomRight" state="frozen"/>
      <selection pane="topLeft" activeCell="A2" sqref="A2"/>
      <selection pane="topRight" activeCell="B2" sqref="B2"/>
      <selection pane="bottomLeft" activeCell="A7" sqref="A7"/>
      <selection pane="bottomRight" activeCell="D2" sqref="D2"/>
    </sheetView>
  </sheetViews>
  <sheetFormatPr defaultColWidth="9.140625" defaultRowHeight="12.75"/>
  <cols>
    <col min="1" max="1" width="65.7109375" style="2" customWidth="1"/>
    <col min="2" max="2" width="11.28125" style="2" customWidth="1"/>
    <col min="3" max="3" width="11.00390625" style="2" customWidth="1"/>
    <col min="4" max="4" width="10.140625" style="2" customWidth="1"/>
    <col min="5" max="16384" width="9.140625" style="2" customWidth="1"/>
  </cols>
  <sheetData>
    <row r="1" spans="1:4" ht="21" customHeight="1">
      <c r="A1" s="62" t="s">
        <v>35</v>
      </c>
      <c r="B1" s="62"/>
      <c r="C1" s="62"/>
      <c r="D1" s="62"/>
    </row>
    <row r="2" spans="1:2" ht="12.75">
      <c r="A2" s="3" t="s">
        <v>29</v>
      </c>
      <c r="B2" s="3"/>
    </row>
    <row r="3" spans="1:4" ht="12.75">
      <c r="A3" s="4"/>
      <c r="B3" s="5" t="s">
        <v>52</v>
      </c>
      <c r="C3" s="5" t="s">
        <v>46</v>
      </c>
      <c r="D3" s="5" t="s">
        <v>47</v>
      </c>
    </row>
    <row r="4" spans="1:4" ht="15" customHeight="1">
      <c r="A4" s="6"/>
      <c r="B4" s="7" t="s">
        <v>53</v>
      </c>
      <c r="C4" s="7" t="s">
        <v>53</v>
      </c>
      <c r="D4" s="7" t="s">
        <v>54</v>
      </c>
    </row>
    <row r="5" spans="1:4" ht="4.5" customHeight="1">
      <c r="A5" s="8"/>
      <c r="B5" s="8"/>
      <c r="C5" s="8"/>
      <c r="D5" s="8"/>
    </row>
    <row r="6" spans="1:4" ht="12.75">
      <c r="A6" s="10" t="s">
        <v>32</v>
      </c>
      <c r="B6" s="11">
        <f>B7+B13+B14</f>
        <v>252862</v>
      </c>
      <c r="C6" s="11">
        <f>C7+C13+C14</f>
        <v>258521</v>
      </c>
      <c r="D6" s="11">
        <f>D7+D13+D14</f>
        <v>299355</v>
      </c>
    </row>
    <row r="7" spans="1:4" ht="12.75">
      <c r="A7" s="10" t="s">
        <v>33</v>
      </c>
      <c r="B7" s="11">
        <f>SUM(B8:B11)</f>
        <v>258130</v>
      </c>
      <c r="C7" s="11">
        <f>SUM(C8:C11)</f>
        <v>263516</v>
      </c>
      <c r="D7" s="11">
        <f>SUM(D8:D11)</f>
        <v>304737</v>
      </c>
    </row>
    <row r="8" spans="1:4" ht="12.75" customHeight="1">
      <c r="A8" s="12" t="s">
        <v>36</v>
      </c>
      <c r="B8" s="37">
        <f>27307-36</f>
        <v>27271</v>
      </c>
      <c r="C8" s="37">
        <f>30189-21</f>
        <v>30168</v>
      </c>
      <c r="D8" s="37">
        <f>46397-34</f>
        <v>46363</v>
      </c>
    </row>
    <row r="9" spans="1:4" ht="12.75" customHeight="1">
      <c r="A9" s="12" t="s">
        <v>37</v>
      </c>
      <c r="B9" s="37">
        <f>59825-24</f>
        <v>59801</v>
      </c>
      <c r="C9" s="37">
        <f>56025-47</f>
        <v>55978</v>
      </c>
      <c r="D9" s="37">
        <f>63225-47</f>
        <v>63178</v>
      </c>
    </row>
    <row r="10" spans="1:4" ht="12.75" customHeight="1">
      <c r="A10" s="12" t="s">
        <v>30</v>
      </c>
      <c r="B10" s="37">
        <f>61254-84</f>
        <v>61170</v>
      </c>
      <c r="C10" s="37">
        <f>64354-98</f>
        <v>64256</v>
      </c>
      <c r="D10" s="37">
        <f>80500-78</f>
        <v>80422</v>
      </c>
    </row>
    <row r="11" spans="1:4" ht="12.75" customHeight="1">
      <c r="A11" s="12" t="s">
        <v>38</v>
      </c>
      <c r="B11" s="37">
        <f>110045-157</f>
        <v>109888</v>
      </c>
      <c r="C11" s="37">
        <f>113268-154</f>
        <v>113114</v>
      </c>
      <c r="D11" s="37">
        <f>114979-205</f>
        <v>114774</v>
      </c>
    </row>
    <row r="12" spans="1:4" ht="6" customHeight="1">
      <c r="A12" s="12"/>
      <c r="B12" s="37"/>
      <c r="C12" s="37"/>
      <c r="D12" s="37"/>
    </row>
    <row r="13" spans="1:4" s="41" customFormat="1" ht="13.5" customHeight="1">
      <c r="A13" s="42" t="s">
        <v>34</v>
      </c>
      <c r="B13" s="57">
        <v>114</v>
      </c>
      <c r="C13" s="48">
        <v>0</v>
      </c>
      <c r="D13" s="48">
        <v>0</v>
      </c>
    </row>
    <row r="14" spans="1:4" ht="16.5" customHeight="1">
      <c r="A14" s="45" t="s">
        <v>40</v>
      </c>
      <c r="B14" s="40">
        <v>-5382</v>
      </c>
      <c r="C14" s="40">
        <v>-4995</v>
      </c>
      <c r="D14" s="40">
        <v>-5382</v>
      </c>
    </row>
    <row r="15" spans="1:4" ht="15.75" customHeight="1">
      <c r="A15" s="14" t="s">
        <v>31</v>
      </c>
      <c r="B15" s="15">
        <f>B6/B69</f>
        <v>0.5074014692573648</v>
      </c>
      <c r="C15" s="15">
        <f>C6/C69</f>
        <v>0.519875320496707</v>
      </c>
      <c r="D15" s="15">
        <f>D6/D69</f>
        <v>0.6401946107784431</v>
      </c>
    </row>
    <row r="16" spans="1:6" ht="15" customHeight="1">
      <c r="A16" s="16" t="s">
        <v>12</v>
      </c>
      <c r="B16" s="11">
        <f>B18+B17+B19</f>
        <v>39592.25000000001</v>
      </c>
      <c r="C16" s="11">
        <f>C18+C17+C19</f>
        <v>33621.8</v>
      </c>
      <c r="D16" s="11">
        <f>D18+D17+D19</f>
        <v>43688.2</v>
      </c>
      <c r="E16" s="51"/>
      <c r="F16" s="51"/>
    </row>
    <row r="17" spans="1:4" ht="15">
      <c r="A17" s="12" t="s">
        <v>41</v>
      </c>
      <c r="B17" s="37">
        <v>36</v>
      </c>
      <c r="C17" s="37">
        <v>20.65</v>
      </c>
      <c r="D17" s="37">
        <v>33.95</v>
      </c>
    </row>
    <row r="18" spans="1:4" s="17" customFormat="1" ht="15">
      <c r="A18" s="12" t="s">
        <v>42</v>
      </c>
      <c r="B18" s="36">
        <f>34392+157.3+83.8+23.75</f>
        <v>34656.850000000006</v>
      </c>
      <c r="C18" s="36">
        <f>28074+154.4+98.1+47.25</f>
        <v>28373.75</v>
      </c>
      <c r="D18" s="36">
        <f>37949+47.25+78.1+204.9</f>
        <v>38279.25</v>
      </c>
    </row>
    <row r="19" spans="1:4" ht="15" customHeight="1">
      <c r="A19" s="12" t="s">
        <v>21</v>
      </c>
      <c r="B19" s="37">
        <v>4899.4</v>
      </c>
      <c r="C19" s="37">
        <v>5227.4</v>
      </c>
      <c r="D19" s="37">
        <v>5375</v>
      </c>
    </row>
    <row r="20" spans="1:4" ht="18" customHeight="1">
      <c r="A20" s="14" t="s">
        <v>13</v>
      </c>
      <c r="B20" s="15">
        <f>B16/B69</f>
        <v>0.07944715228545574</v>
      </c>
      <c r="C20" s="15">
        <f>C16/C69</f>
        <v>0.0676120858679805</v>
      </c>
      <c r="D20" s="15">
        <f>D16/D69</f>
        <v>0.09343071000855431</v>
      </c>
    </row>
    <row r="21" spans="1:4" ht="16.5" customHeight="1" hidden="1">
      <c r="A21" s="8" t="s">
        <v>11</v>
      </c>
      <c r="B21" s="13">
        <f>B6+B16</f>
        <v>292454.25</v>
      </c>
      <c r="C21" s="13">
        <f>C6+C16</f>
        <v>292142.8</v>
      </c>
      <c r="D21" s="13">
        <f>D6+D16</f>
        <v>343043.2</v>
      </c>
    </row>
    <row r="22" spans="1:4" ht="12.75" hidden="1">
      <c r="A22" s="8" t="s">
        <v>9</v>
      </c>
      <c r="B22" s="9"/>
      <c r="C22" s="9"/>
      <c r="D22" s="9"/>
    </row>
    <row r="23" spans="1:4" ht="15.75" customHeight="1">
      <c r="A23" s="16" t="s">
        <v>14</v>
      </c>
      <c r="B23" s="11">
        <f>B6+B16</f>
        <v>292454.25</v>
      </c>
      <c r="C23" s="11">
        <f>C6+C16</f>
        <v>292142.8</v>
      </c>
      <c r="D23" s="11">
        <f>D6+D16</f>
        <v>343043.2</v>
      </c>
    </row>
    <row r="24" spans="1:4" ht="15" customHeight="1">
      <c r="A24" s="14" t="s">
        <v>13</v>
      </c>
      <c r="B24" s="18">
        <f>B23/B69</f>
        <v>0.5868486215428206</v>
      </c>
      <c r="C24" s="18">
        <f>C23/C69</f>
        <v>0.5874874063646875</v>
      </c>
      <c r="D24" s="18">
        <f>D23/D69</f>
        <v>0.7336253207869975</v>
      </c>
    </row>
    <row r="25" spans="1:4" ht="8.25" customHeight="1">
      <c r="A25" s="19"/>
      <c r="B25" s="9"/>
      <c r="C25" s="9"/>
      <c r="D25" s="9"/>
    </row>
    <row r="26" spans="1:4" ht="12.75">
      <c r="A26" s="20" t="s">
        <v>15</v>
      </c>
      <c r="B26" s="20">
        <f>SUM(B27:B30)</f>
        <v>71</v>
      </c>
      <c r="C26" s="20">
        <f>SUM(C27:C30)</f>
        <v>61</v>
      </c>
      <c r="D26" s="20">
        <f>SUM(D27:D30)</f>
        <v>230</v>
      </c>
    </row>
    <row r="27" spans="1:4" s="1" customFormat="1" ht="12.75">
      <c r="A27" s="21" t="s">
        <v>0</v>
      </c>
      <c r="B27" s="38">
        <v>24</v>
      </c>
      <c r="C27" s="38">
        <v>24</v>
      </c>
      <c r="D27" s="38">
        <v>24</v>
      </c>
    </row>
    <row r="28" spans="1:4" s="1" customFormat="1" ht="12.75">
      <c r="A28" s="21" t="s">
        <v>39</v>
      </c>
      <c r="B28" s="61">
        <v>0</v>
      </c>
      <c r="C28" s="61">
        <v>0</v>
      </c>
      <c r="D28" s="13">
        <v>167</v>
      </c>
    </row>
    <row r="29" spans="1:4" ht="12.75">
      <c r="A29" s="21" t="s">
        <v>1</v>
      </c>
      <c r="B29" s="38">
        <v>47</v>
      </c>
      <c r="C29" s="38">
        <v>37</v>
      </c>
      <c r="D29" s="38">
        <v>39</v>
      </c>
    </row>
    <row r="30" spans="1:4" ht="12.75" hidden="1">
      <c r="A30" s="22" t="s">
        <v>2</v>
      </c>
      <c r="B30" s="13">
        <v>0</v>
      </c>
      <c r="C30" s="13">
        <v>0</v>
      </c>
      <c r="D30" s="13">
        <v>0</v>
      </c>
    </row>
    <row r="31" spans="1:4" ht="6" customHeight="1">
      <c r="A31" s="22"/>
      <c r="B31" s="9"/>
      <c r="C31" s="9"/>
      <c r="D31" s="9"/>
    </row>
    <row r="32" spans="1:4" ht="12.75">
      <c r="A32" s="14" t="s">
        <v>13</v>
      </c>
      <c r="B32" s="23">
        <f>B26/B69</f>
        <v>0.00014247100915627063</v>
      </c>
      <c r="C32" s="23">
        <f>C26/C69</f>
        <v>0.00012266854356241517</v>
      </c>
      <c r="D32" s="23">
        <f>D26/D69</f>
        <v>0.0004918733960650128</v>
      </c>
    </row>
    <row r="33" spans="1:4" ht="4.5" customHeight="1">
      <c r="A33" s="19"/>
      <c r="B33" s="9"/>
      <c r="C33" s="9"/>
      <c r="D33" s="9"/>
    </row>
    <row r="34" spans="1:4" ht="12.75">
      <c r="A34" s="16" t="s">
        <v>22</v>
      </c>
      <c r="B34" s="11">
        <f>B23+B26</f>
        <v>292525.25</v>
      </c>
      <c r="C34" s="11">
        <f>C23+C26</f>
        <v>292203.8</v>
      </c>
      <c r="D34" s="11">
        <f>D23+D26</f>
        <v>343273.2</v>
      </c>
    </row>
    <row r="35" spans="1:4" ht="12.75">
      <c r="A35" s="14" t="s">
        <v>13</v>
      </c>
      <c r="B35" s="18">
        <f>B34/B69</f>
        <v>0.5869910925519768</v>
      </c>
      <c r="C35" s="18">
        <f>C34/C69</f>
        <v>0.5876100749082499</v>
      </c>
      <c r="D35" s="18">
        <f>D34/D69</f>
        <v>0.7341171941830624</v>
      </c>
    </row>
    <row r="36" spans="1:4" ht="5.25" customHeight="1">
      <c r="A36" s="19"/>
      <c r="B36" s="9"/>
      <c r="C36" s="9"/>
      <c r="D36" s="9"/>
    </row>
    <row r="37" spans="1:4" ht="12.75">
      <c r="A37" s="20" t="s">
        <v>16</v>
      </c>
      <c r="B37" s="20">
        <f>B38+B39</f>
        <v>0</v>
      </c>
      <c r="C37" s="20">
        <f>C38+C39</f>
        <v>0</v>
      </c>
      <c r="D37" s="20">
        <f>D38+D39</f>
        <v>0</v>
      </c>
    </row>
    <row r="38" spans="1:4" ht="12.75" hidden="1">
      <c r="A38" s="22" t="s">
        <v>0</v>
      </c>
      <c r="B38" s="8">
        <v>0</v>
      </c>
      <c r="C38" s="8">
        <v>0</v>
      </c>
      <c r="D38" s="8">
        <v>0</v>
      </c>
    </row>
    <row r="39" spans="1:4" ht="12.75" hidden="1">
      <c r="A39" s="21" t="s">
        <v>3</v>
      </c>
      <c r="B39" s="8">
        <v>0</v>
      </c>
      <c r="C39" s="8">
        <v>0</v>
      </c>
      <c r="D39" s="8">
        <v>0</v>
      </c>
    </row>
    <row r="40" spans="1:4" ht="12.75" hidden="1">
      <c r="A40" s="22" t="s">
        <v>4</v>
      </c>
      <c r="B40" s="8">
        <v>0</v>
      </c>
      <c r="C40" s="8">
        <v>0</v>
      </c>
      <c r="D40" s="8">
        <v>0</v>
      </c>
    </row>
    <row r="41" spans="1:4" ht="6.75" customHeight="1" hidden="1">
      <c r="A41" s="22"/>
      <c r="B41" s="9"/>
      <c r="C41" s="9"/>
      <c r="D41" s="9"/>
    </row>
    <row r="42" spans="1:4" ht="12.75">
      <c r="A42" s="14" t="s">
        <v>13</v>
      </c>
      <c r="B42" s="24">
        <f>B37/B69</f>
        <v>0</v>
      </c>
      <c r="C42" s="24">
        <f>C37/C69</f>
        <v>0</v>
      </c>
      <c r="D42" s="24">
        <f>D37/D69</f>
        <v>0</v>
      </c>
    </row>
    <row r="43" spans="1:4" ht="5.25" customHeight="1">
      <c r="A43" s="25"/>
      <c r="B43" s="9"/>
      <c r="C43" s="9"/>
      <c r="D43" s="9"/>
    </row>
    <row r="44" spans="1:4" ht="12.75">
      <c r="A44" s="20" t="s">
        <v>5</v>
      </c>
      <c r="B44" s="16">
        <v>0</v>
      </c>
      <c r="C44" s="16">
        <v>0</v>
      </c>
      <c r="D44" s="16">
        <v>0</v>
      </c>
    </row>
    <row r="45" spans="1:4" ht="7.5" customHeight="1">
      <c r="A45" s="20"/>
      <c r="B45" s="9"/>
      <c r="C45" s="9"/>
      <c r="D45" s="9"/>
    </row>
    <row r="46" spans="1:4" ht="12.75">
      <c r="A46" s="20" t="s">
        <v>23</v>
      </c>
      <c r="B46" s="26">
        <f>B34+B37+B44</f>
        <v>292525.25</v>
      </c>
      <c r="C46" s="26">
        <f>C34+C37+C44</f>
        <v>292203.8</v>
      </c>
      <c r="D46" s="26">
        <f>D34+D37+D44</f>
        <v>343273.2</v>
      </c>
    </row>
    <row r="47" spans="1:4" s="28" customFormat="1" ht="15">
      <c r="A47" s="14" t="s">
        <v>13</v>
      </c>
      <c r="B47" s="27">
        <f>B46/B69</f>
        <v>0.5869910925519768</v>
      </c>
      <c r="C47" s="27">
        <f>C46/C69</f>
        <v>0.5876100749082499</v>
      </c>
      <c r="D47" s="27">
        <f>D46/D69</f>
        <v>0.7341171941830624</v>
      </c>
    </row>
    <row r="48" spans="1:4" s="28" customFormat="1" ht="6" customHeight="1">
      <c r="A48" s="25"/>
      <c r="B48" s="29"/>
      <c r="C48" s="29"/>
      <c r="D48" s="29"/>
    </row>
    <row r="49" spans="1:4" ht="12.75">
      <c r="A49" s="16" t="s">
        <v>17</v>
      </c>
      <c r="B49" s="26">
        <f>SUM(B50:B53)</f>
        <v>33927</v>
      </c>
      <c r="C49" s="26">
        <f>SUM(C50:C53)</f>
        <v>37300</v>
      </c>
      <c r="D49" s="26">
        <f>SUM(D50:D53)</f>
        <v>38536</v>
      </c>
    </row>
    <row r="50" spans="1:4" ht="12.75">
      <c r="A50" s="30" t="s">
        <v>28</v>
      </c>
      <c r="B50" s="38">
        <v>14141</v>
      </c>
      <c r="C50" s="38">
        <v>14211</v>
      </c>
      <c r="D50" s="38">
        <v>14318</v>
      </c>
    </row>
    <row r="51" spans="1:4" ht="12.75">
      <c r="A51" s="30" t="s">
        <v>6</v>
      </c>
      <c r="B51" s="38">
        <v>3299</v>
      </c>
      <c r="C51" s="38">
        <v>3530</v>
      </c>
      <c r="D51" s="38">
        <v>3180</v>
      </c>
    </row>
    <row r="52" spans="1:4" ht="12.75">
      <c r="A52" s="30" t="s">
        <v>7</v>
      </c>
      <c r="B52" s="39">
        <v>15954</v>
      </c>
      <c r="C52" s="39">
        <v>19047</v>
      </c>
      <c r="D52" s="39">
        <v>20516</v>
      </c>
    </row>
    <row r="53" spans="1:4" ht="12.75">
      <c r="A53" s="30" t="s">
        <v>8</v>
      </c>
      <c r="B53" s="39">
        <v>533</v>
      </c>
      <c r="C53" s="39">
        <v>512</v>
      </c>
      <c r="D53" s="39">
        <v>522</v>
      </c>
    </row>
    <row r="54" spans="1:4" ht="6" customHeight="1">
      <c r="A54" s="8"/>
      <c r="B54" s="9"/>
      <c r="C54" s="9"/>
      <c r="D54" s="9"/>
    </row>
    <row r="55" spans="1:4" ht="13.5">
      <c r="A55" s="19" t="s">
        <v>18</v>
      </c>
      <c r="B55" s="18">
        <f>B49/B69</f>
        <v>0.0680790694034478</v>
      </c>
      <c r="C55" s="18">
        <f>C49/C69</f>
        <v>0.07500879794882108</v>
      </c>
      <c r="D55" s="18">
        <f>D49/D69</f>
        <v>0.08241231822070146</v>
      </c>
    </row>
    <row r="56" spans="1:4" ht="3.75" customHeight="1">
      <c r="A56" s="19"/>
      <c r="B56" s="9"/>
      <c r="C56" s="9"/>
      <c r="D56" s="9"/>
    </row>
    <row r="57" spans="1:6" ht="12.75">
      <c r="A57" s="8" t="s">
        <v>25</v>
      </c>
      <c r="B57" s="13">
        <f>B6+B27+B28+B38+B39+B50+B51</f>
        <v>270326</v>
      </c>
      <c r="C57" s="13">
        <f>C6+C27+C28+C38+C39+C50+C51</f>
        <v>276286</v>
      </c>
      <c r="D57" s="13">
        <f>D6+D27+D28+D38+D39+D50+D51</f>
        <v>317044</v>
      </c>
      <c r="E57" s="51"/>
      <c r="F57" s="51"/>
    </row>
    <row r="58" spans="1:4" s="33" customFormat="1" ht="12.75">
      <c r="A58" s="31" t="s">
        <v>24</v>
      </c>
      <c r="B58" s="32">
        <f>B57/B69</f>
        <v>0.5424453242419439</v>
      </c>
      <c r="C58" s="32">
        <f>C57/C69</f>
        <v>0.5556000201095973</v>
      </c>
      <c r="D58" s="32">
        <f>D57/D69</f>
        <v>0.6780239520958083</v>
      </c>
    </row>
    <row r="59" spans="1:6" ht="12.75">
      <c r="A59" s="8" t="s">
        <v>26</v>
      </c>
      <c r="B59" s="13">
        <f>B16+B29+B30+B40+B52+B53</f>
        <v>56126.25000000001</v>
      </c>
      <c r="C59" s="13">
        <f>C16+C29+C30+C40+C52+C53</f>
        <v>53217.8</v>
      </c>
      <c r="D59" s="13">
        <f>D16+D29+D30+D40+D52+D53</f>
        <v>64765.2</v>
      </c>
      <c r="E59" s="51"/>
      <c r="F59" s="51"/>
    </row>
    <row r="60" spans="1:4" s="33" customFormat="1" ht="12.75">
      <c r="A60" s="31" t="s">
        <v>27</v>
      </c>
      <c r="B60" s="32">
        <f>B59/B69</f>
        <v>0.11262483771348078</v>
      </c>
      <c r="C60" s="32">
        <f>C59/C69</f>
        <v>0.10701885274747373</v>
      </c>
      <c r="D60" s="32">
        <f>D59/D69</f>
        <v>0.13850556030795552</v>
      </c>
    </row>
    <row r="61" spans="1:4" ht="14.25" customHeight="1">
      <c r="A61" s="16" t="s">
        <v>19</v>
      </c>
      <c r="B61" s="11">
        <f>B46+B49</f>
        <v>326452.25</v>
      </c>
      <c r="C61" s="11">
        <f>C46+C49</f>
        <v>329503.8</v>
      </c>
      <c r="D61" s="11">
        <f>D46+D49</f>
        <v>381809.2</v>
      </c>
    </row>
    <row r="62" spans="1:4" ht="6.75" customHeight="1">
      <c r="A62" s="8"/>
      <c r="B62" s="9"/>
      <c r="C62" s="9"/>
      <c r="D62" s="9"/>
    </row>
    <row r="63" spans="1:4" ht="13.5">
      <c r="A63" s="19" t="s">
        <v>20</v>
      </c>
      <c r="B63" s="18">
        <f>B61/B69</f>
        <v>0.6550701619554247</v>
      </c>
      <c r="C63" s="18">
        <f>C61/C69</f>
        <v>0.662618872857071</v>
      </c>
      <c r="D63" s="18">
        <f>D61/D69</f>
        <v>0.8165295124037639</v>
      </c>
    </row>
    <row r="64" spans="1:4" ht="15">
      <c r="A64" s="52" t="s">
        <v>48</v>
      </c>
      <c r="B64" s="58" t="s">
        <v>55</v>
      </c>
      <c r="C64" s="56">
        <v>32074</v>
      </c>
      <c r="D64" s="56">
        <v>58874</v>
      </c>
    </row>
    <row r="65" spans="1:4" ht="18.75" customHeight="1">
      <c r="A65" s="53" t="s">
        <v>49</v>
      </c>
      <c r="B65" s="59" t="s">
        <v>55</v>
      </c>
      <c r="C65" s="11">
        <f>C61-C64</f>
        <v>297429.8</v>
      </c>
      <c r="D65" s="11">
        <f>D61-D64</f>
        <v>322935.2</v>
      </c>
    </row>
    <row r="66" spans="1:4" ht="14.25" customHeight="1">
      <c r="A66" s="55" t="s">
        <v>50</v>
      </c>
      <c r="B66" s="60" t="s">
        <v>55</v>
      </c>
      <c r="C66" s="54">
        <f>C65/C69</f>
        <v>0.598119350460007</v>
      </c>
      <c r="D66" s="54">
        <f>D65/D69</f>
        <v>0.690622754491018</v>
      </c>
    </row>
    <row r="67" spans="1:4" ht="6" customHeight="1">
      <c r="A67" s="34"/>
      <c r="B67" s="34"/>
      <c r="C67" s="35"/>
      <c r="D67" s="35"/>
    </row>
    <row r="68" ht="5.25" customHeight="1"/>
    <row r="69" spans="1:4" ht="12.75" customHeight="1" hidden="1">
      <c r="A69" s="2" t="s">
        <v>10</v>
      </c>
      <c r="B69" s="44">
        <v>498347</v>
      </c>
      <c r="C69" s="44">
        <v>497275</v>
      </c>
      <c r="D69" s="44">
        <v>467600</v>
      </c>
    </row>
    <row r="70" ht="13.5" customHeight="1">
      <c r="A70" s="2" t="s">
        <v>58</v>
      </c>
    </row>
    <row r="71" spans="1:2" ht="12" customHeight="1">
      <c r="A71" s="43" t="s">
        <v>56</v>
      </c>
      <c r="B71" s="43"/>
    </row>
    <row r="72" spans="1:2" ht="12" customHeight="1">
      <c r="A72" s="47" t="s">
        <v>45</v>
      </c>
      <c r="B72" s="47"/>
    </row>
    <row r="73" spans="1:2" ht="12.75" customHeight="1">
      <c r="A73" s="43" t="s">
        <v>43</v>
      </c>
      <c r="B73" s="43"/>
    </row>
    <row r="74" spans="1:2" ht="12.75" customHeight="1">
      <c r="A74" s="43" t="s">
        <v>44</v>
      </c>
      <c r="B74" s="43"/>
    </row>
    <row r="75" spans="1:2" s="1" customFormat="1" ht="12" customHeight="1">
      <c r="A75" s="46" t="s">
        <v>51</v>
      </c>
      <c r="B75" s="46"/>
    </row>
    <row r="76" spans="1:20" s="1" customFormat="1" ht="25.5" customHeight="1">
      <c r="A76" s="63" t="s">
        <v>57</v>
      </c>
      <c r="B76" s="63"/>
      <c r="C76" s="63"/>
      <c r="D76" s="63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3" ht="12.75">
      <c r="A77" s="49"/>
      <c r="B77" s="49"/>
      <c r="C77" s="50"/>
    </row>
    <row r="78" ht="12.75">
      <c r="C78" s="50"/>
    </row>
    <row r="79" spans="3:5" ht="12.75">
      <c r="C79"/>
      <c r="D79"/>
      <c r="E79"/>
    </row>
  </sheetData>
  <sheetProtection/>
  <mergeCells count="2">
    <mergeCell ref="A1:D1"/>
    <mergeCell ref="A76:D76"/>
  </mergeCells>
  <printOptions/>
  <pageMargins left="0.5905511811023623" right="0.2362204724409449" top="0.35433070866141736" bottom="0.15748031496062992" header="0.2362204724409449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Mohajur</dc:creator>
  <cp:keywords/>
  <dc:description/>
  <cp:lastModifiedBy>Mohajur</cp:lastModifiedBy>
  <cp:lastPrinted>2020-07-31T08:46:40Z</cp:lastPrinted>
  <dcterms:created xsi:type="dcterms:W3CDTF">2008-06-05T11:06:18Z</dcterms:created>
  <dcterms:modified xsi:type="dcterms:W3CDTF">2020-07-31T08:46:47Z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2600.00000000000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