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7" windowHeight="6521" activeTab="0"/>
  </bookViews>
  <sheets>
    <sheet name="Dec 23" sheetId="1" r:id="rId1"/>
  </sheets>
  <definedNames>
    <definedName name="_xlnm.Print_Area" localSheetId="0">'Dec 23'!$A$1:$D$69</definedName>
    <definedName name="_xlnm.Print_Titles" localSheetId="0">'Dec 23'!$3:$3</definedName>
  </definedNames>
  <calcPr fullCalcOnLoad="1"/>
</workbook>
</file>

<file path=xl/sharedStrings.xml><?xml version="1.0" encoding="utf-8"?>
<sst xmlns="http://schemas.openxmlformats.org/spreadsheetml/2006/main" count="56" uniqueCount="29">
  <si>
    <t>Short term</t>
  </si>
  <si>
    <t>National Pensions Fund</t>
  </si>
  <si>
    <t>National Savings Fund</t>
  </si>
  <si>
    <t>Investors</t>
  </si>
  <si>
    <t>Others</t>
  </si>
  <si>
    <t>Medium &amp; Long term</t>
  </si>
  <si>
    <t>NON BANK SECTOR</t>
  </si>
  <si>
    <t>Public Sector Entities</t>
  </si>
  <si>
    <t>Pensions Fund</t>
  </si>
  <si>
    <t>Insurance Companies</t>
  </si>
  <si>
    <t>as at end of period</t>
  </si>
  <si>
    <t>Rs million</t>
  </si>
  <si>
    <t>Insurance Sector</t>
  </si>
  <si>
    <t>Other</t>
  </si>
  <si>
    <r>
      <t>TOTAL GOVERNMENT SECURITIES</t>
    </r>
    <r>
      <rPr>
        <b/>
        <vertAlign val="superscript"/>
        <sz val="11"/>
        <color indexed="8"/>
        <rFont val="Times New Roman"/>
        <family val="1"/>
      </rPr>
      <t>1</t>
    </r>
  </si>
  <si>
    <t>2 - Includes Bank of Mauritius</t>
  </si>
  <si>
    <t>Private Sector Entities</t>
  </si>
  <si>
    <t>O/W Financial Public Corporations</t>
  </si>
  <si>
    <t>Non-Financial Public Corporations</t>
  </si>
  <si>
    <t xml:space="preserve"> Table 19 - Holdings of Government Securities by Creditor Type</t>
  </si>
  <si>
    <t>Individual Residents</t>
  </si>
  <si>
    <t xml:space="preserve">1 - Include securities held by non residents </t>
  </si>
  <si>
    <r>
      <t>Non - Residents</t>
    </r>
    <r>
      <rPr>
        <b/>
        <u val="single"/>
        <vertAlign val="superscript"/>
        <sz val="11"/>
        <color indexed="8"/>
        <rFont val="Times New Roman"/>
        <family val="1"/>
      </rPr>
      <t xml:space="preserve"> </t>
    </r>
  </si>
  <si>
    <r>
      <t xml:space="preserve">BANKING SECTOR </t>
    </r>
    <r>
      <rPr>
        <b/>
        <vertAlign val="superscript"/>
        <sz val="11"/>
        <color indexed="8"/>
        <rFont val="Times New Roman"/>
        <family val="1"/>
      </rPr>
      <t>2</t>
    </r>
  </si>
  <si>
    <t>3 - Includes Silver Savings Bonds and Silver Retirement Bonds</t>
  </si>
  <si>
    <r>
      <rPr>
        <i/>
        <sz val="11"/>
        <color indexed="8"/>
        <rFont val="Times New Roman"/>
        <family val="1"/>
      </rPr>
      <t>Medium &amp; Long term</t>
    </r>
    <r>
      <rPr>
        <i/>
        <vertAlign val="superscript"/>
        <sz val="11"/>
        <color indexed="8"/>
        <rFont val="Times New Roman"/>
        <family val="1"/>
      </rPr>
      <t>3</t>
    </r>
  </si>
  <si>
    <t>Jun 2023
Actual</t>
  </si>
  <si>
    <t>Dec 2023
Provisional</t>
  </si>
  <si>
    <t>Sep 2023
Actual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</si>
</sst>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&quot;Rs&quot;* #,##0.00_-;\-&quot;Rs&quot;* #,##0.00_-;_-&quot;Rs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_(* #,##0.00_);_(* \(#,##0.00\);_(* \-_);_(@_)"/>
    <numFmt numFmtId="180" formatCode="_(* #,##0.00_);_(* \(#,##0.00\);_(* \-??_);_(@_)"/>
    <numFmt numFmtId="181" formatCode="_(* #,##0_);_(* \(#,##0\);_(* \-??_);_(@_)"/>
    <numFmt numFmtId="182" formatCode="0.0\ "/>
    <numFmt numFmtId="183" formatCode="_(* #,##0.0_);_(* \(#,##0.0\);_(* &quot;-&quot;??_);_(@_)"/>
    <numFmt numFmtId="184" formatCode="mmm\-yy;@"/>
    <numFmt numFmtId="185" formatCode="[$-809]dd\ mmmm\ yyyy"/>
    <numFmt numFmtId="186" formatCode="[$-409]dddd\,\ mmmm\ dd\,\ yyyy"/>
    <numFmt numFmtId="187" formatCode="[$-409]h:mm:ss\ AM/PM"/>
    <numFmt numFmtId="188" formatCode="_([$$-409]* #,##0.00_);_([$$-409]* \(#,##0.00\);_([$$-409]* &quot;-&quot;??_);_(@_)"/>
    <numFmt numFmtId="189" formatCode="0.0"/>
    <numFmt numFmtId="190" formatCode="mmm\-yyyy"/>
    <numFmt numFmtId="191" formatCode="[$-409]dddd\,\ mmmm\ d\,\ yyyy"/>
    <numFmt numFmtId="192" formatCode="#,##0.00_ ;\-#,##0.00\ "/>
    <numFmt numFmtId="193" formatCode="_-* #,##0.0_-;\-* #,##0.0_-;_-* &quot;-&quot;?_-;_-@_-"/>
    <numFmt numFmtId="19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vertAlign val="superscript"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/>
    </xf>
    <xf numFmtId="182" fontId="45" fillId="33" borderId="0" xfId="0" applyNumberFormat="1" applyFont="1" applyFill="1" applyBorder="1" applyAlignment="1" applyProtection="1">
      <alignment horizontal="left"/>
      <protection/>
    </xf>
    <xf numFmtId="0" fontId="47" fillId="33" borderId="0" xfId="0" applyFont="1" applyFill="1" applyAlignment="1">
      <alignment horizontal="left"/>
    </xf>
    <xf numFmtId="0" fontId="45" fillId="33" borderId="0" xfId="0" applyFont="1" applyFill="1" applyAlignment="1">
      <alignment horizontal="right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left"/>
    </xf>
    <xf numFmtId="182" fontId="46" fillId="33" borderId="10" xfId="0" applyNumberFormat="1" applyFont="1" applyFill="1" applyBorder="1" applyAlignment="1" applyProtection="1">
      <alignment horizontal="left" vertical="center"/>
      <protection/>
    </xf>
    <xf numFmtId="182" fontId="46" fillId="33" borderId="11" xfId="0" applyNumberFormat="1" applyFont="1" applyFill="1" applyBorder="1" applyAlignment="1" applyProtection="1">
      <alignment horizontal="left" vertical="center"/>
      <protection/>
    </xf>
    <xf numFmtId="182" fontId="47" fillId="33" borderId="11" xfId="0" applyNumberFormat="1" applyFont="1" applyFill="1" applyBorder="1" applyAlignment="1" applyProtection="1">
      <alignment horizontal="left" indent="1"/>
      <protection/>
    </xf>
    <xf numFmtId="182" fontId="50" fillId="33" borderId="11" xfId="0" applyNumberFormat="1" applyFont="1" applyFill="1" applyBorder="1" applyAlignment="1" applyProtection="1">
      <alignment horizontal="left" vertical="center"/>
      <protection/>
    </xf>
    <xf numFmtId="182" fontId="51" fillId="33" borderId="11" xfId="0" applyNumberFormat="1" applyFont="1" applyFill="1" applyBorder="1" applyAlignment="1" applyProtection="1">
      <alignment horizontal="left" vertical="center" indent="1"/>
      <protection/>
    </xf>
    <xf numFmtId="182" fontId="51" fillId="33" borderId="11" xfId="0" applyNumberFormat="1" applyFont="1" applyFill="1" applyBorder="1" applyAlignment="1" applyProtection="1">
      <alignment horizontal="left" vertical="center"/>
      <protection/>
    </xf>
    <xf numFmtId="182" fontId="52" fillId="33" borderId="11" xfId="0" applyNumberFormat="1" applyFont="1" applyFill="1" applyBorder="1" applyAlignment="1" applyProtection="1">
      <alignment horizontal="left" indent="2"/>
      <protection/>
    </xf>
    <xf numFmtId="182" fontId="47" fillId="33" borderId="11" xfId="0" applyNumberFormat="1" applyFont="1" applyFill="1" applyBorder="1" applyAlignment="1" applyProtection="1">
      <alignment horizontal="left" indent="3"/>
      <protection/>
    </xf>
    <xf numFmtId="0" fontId="45" fillId="33" borderId="11" xfId="0" applyFont="1" applyFill="1" applyBorder="1" applyAlignment="1">
      <alignment horizontal="left"/>
    </xf>
    <xf numFmtId="182" fontId="52" fillId="33" borderId="11" xfId="0" applyNumberFormat="1" applyFont="1" applyFill="1" applyBorder="1" applyAlignment="1" applyProtection="1">
      <alignment horizontal="left" indent="4"/>
      <protection/>
    </xf>
    <xf numFmtId="182" fontId="47" fillId="33" borderId="11" xfId="0" applyNumberFormat="1" applyFont="1" applyFill="1" applyBorder="1" applyAlignment="1" applyProtection="1">
      <alignment horizontal="left" indent="5"/>
      <protection/>
    </xf>
    <xf numFmtId="182" fontId="47" fillId="33" borderId="11" xfId="0" applyNumberFormat="1" applyFont="1" applyFill="1" applyBorder="1" applyAlignment="1" applyProtection="1">
      <alignment horizontal="left" indent="4"/>
      <protection/>
    </xf>
    <xf numFmtId="182" fontId="45" fillId="33" borderId="11" xfId="0" applyNumberFormat="1" applyFont="1" applyFill="1" applyBorder="1" applyAlignment="1" applyProtection="1">
      <alignment horizontal="left" indent="1"/>
      <protection/>
    </xf>
    <xf numFmtId="182" fontId="45" fillId="33" borderId="11" xfId="0" applyNumberFormat="1" applyFont="1" applyFill="1" applyBorder="1" applyAlignment="1" applyProtection="1">
      <alignment horizontal="left" indent="2"/>
      <protection/>
    </xf>
    <xf numFmtId="182" fontId="45" fillId="33" borderId="12" xfId="0" applyNumberFormat="1" applyFont="1" applyFill="1" applyBorder="1" applyAlignment="1" applyProtection="1">
      <alignment horizontal="left"/>
      <protection/>
    </xf>
    <xf numFmtId="3" fontId="46" fillId="33" borderId="13" xfId="42" applyNumberFormat="1" applyFont="1" applyFill="1" applyBorder="1" applyAlignment="1" applyProtection="1">
      <alignment vertical="center"/>
      <protection/>
    </xf>
    <xf numFmtId="3" fontId="45" fillId="33" borderId="13" xfId="0" applyNumberFormat="1" applyFont="1" applyFill="1" applyBorder="1" applyAlignment="1">
      <alignment/>
    </xf>
    <xf numFmtId="3" fontId="46" fillId="33" borderId="13" xfId="42" applyNumberFormat="1" applyFont="1" applyFill="1" applyBorder="1" applyAlignment="1">
      <alignment/>
    </xf>
    <xf numFmtId="3" fontId="47" fillId="33" borderId="13" xfId="42" applyNumberFormat="1" applyFont="1" applyFill="1" applyBorder="1" applyAlignment="1">
      <alignment/>
    </xf>
    <xf numFmtId="3" fontId="48" fillId="33" borderId="13" xfId="0" applyNumberFormat="1" applyFont="1" applyFill="1" applyBorder="1" applyAlignment="1">
      <alignment/>
    </xf>
    <xf numFmtId="3" fontId="47" fillId="33" borderId="13" xfId="42" applyNumberFormat="1" applyFont="1" applyFill="1" applyBorder="1" applyAlignment="1">
      <alignment/>
    </xf>
    <xf numFmtId="3" fontId="52" fillId="33" borderId="13" xfId="42" applyNumberFormat="1" applyFont="1" applyFill="1" applyBorder="1" applyAlignment="1">
      <alignment/>
    </xf>
    <xf numFmtId="3" fontId="47" fillId="33" borderId="13" xfId="0" applyNumberFormat="1" applyFont="1" applyFill="1" applyBorder="1" applyAlignment="1">
      <alignment/>
    </xf>
    <xf numFmtId="0" fontId="45" fillId="33" borderId="14" xfId="0" applyFont="1" applyFill="1" applyBorder="1" applyAlignment="1">
      <alignment/>
    </xf>
    <xf numFmtId="17" fontId="46" fillId="33" borderId="15" xfId="42" applyNumberFormat="1" applyFont="1" applyFill="1" applyBorder="1" applyAlignment="1" applyProtection="1" quotePrefix="1">
      <alignment horizontal="center" vertical="center" wrapText="1"/>
      <protection/>
    </xf>
    <xf numFmtId="178" fontId="47" fillId="33" borderId="13" xfId="42" applyNumberFormat="1" applyFont="1" applyFill="1" applyBorder="1" applyAlignment="1">
      <alignment/>
    </xf>
    <xf numFmtId="182" fontId="3" fillId="33" borderId="11" xfId="0" applyNumberFormat="1" applyFont="1" applyFill="1" applyBorder="1" applyAlignment="1" applyProtection="1">
      <alignment horizontal="left" indent="3"/>
      <protection/>
    </xf>
    <xf numFmtId="0" fontId="46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9.140625" defaultRowHeight="15"/>
  <cols>
    <col min="1" max="1" width="49.7109375" style="2" customWidth="1"/>
    <col min="2" max="2" width="10.8515625" style="1" customWidth="1"/>
    <col min="3" max="3" width="10.421875" style="1" customWidth="1"/>
    <col min="4" max="4" width="12.140625" style="1" customWidth="1"/>
    <col min="5" max="16384" width="9.140625" style="1" customWidth="1"/>
  </cols>
  <sheetData>
    <row r="1" spans="1:4" ht="15.75" customHeight="1">
      <c r="A1" s="37" t="s">
        <v>19</v>
      </c>
      <c r="B1" s="37"/>
      <c r="C1" s="37"/>
      <c r="D1" s="37"/>
    </row>
    <row r="2" spans="1:4" ht="13.5" customHeight="1" thickBot="1">
      <c r="A2" s="5" t="s">
        <v>10</v>
      </c>
      <c r="B2" s="6"/>
      <c r="C2" s="6"/>
      <c r="D2" s="6" t="s">
        <v>11</v>
      </c>
    </row>
    <row r="3" spans="1:4" ht="28.5" customHeight="1">
      <c r="A3" s="10" t="s">
        <v>3</v>
      </c>
      <c r="B3" s="34" t="s">
        <v>26</v>
      </c>
      <c r="C3" s="34" t="s">
        <v>28</v>
      </c>
      <c r="D3" s="34" t="s">
        <v>27</v>
      </c>
    </row>
    <row r="4" spans="1:4" ht="13.5" customHeight="1">
      <c r="A4" s="11" t="s">
        <v>14</v>
      </c>
      <c r="B4" s="25">
        <f>B6+B10</f>
        <v>365183.27999999997</v>
      </c>
      <c r="C4" s="25">
        <f>C6+C10</f>
        <v>372608.095</v>
      </c>
      <c r="D4" s="25">
        <f>D6+D10</f>
        <v>382446.9</v>
      </c>
    </row>
    <row r="5" spans="1:4" ht="7.5" customHeight="1">
      <c r="A5" s="11"/>
      <c r="B5" s="26"/>
      <c r="C5" s="26"/>
      <c r="D5" s="26"/>
    </row>
    <row r="6" spans="1:4" ht="13.5" customHeight="1">
      <c r="A6" s="11" t="s">
        <v>23</v>
      </c>
      <c r="B6" s="27">
        <f>196290.15+8466.95</f>
        <v>204757.1</v>
      </c>
      <c r="C6" s="27">
        <f>201090.1+8466.95</f>
        <v>209557.05000000002</v>
      </c>
      <c r="D6" s="27">
        <v>220014.9</v>
      </c>
    </row>
    <row r="7" spans="1:4" s="7" customFormat="1" ht="12" customHeight="1">
      <c r="A7" s="12" t="s">
        <v>0</v>
      </c>
      <c r="B7" s="28">
        <v>14184.45</v>
      </c>
      <c r="C7" s="28">
        <v>13250.4</v>
      </c>
      <c r="D7" s="28">
        <v>20740.4</v>
      </c>
    </row>
    <row r="8" spans="1:4" s="7" customFormat="1" ht="12" customHeight="1">
      <c r="A8" s="12" t="s">
        <v>5</v>
      </c>
      <c r="B8" s="28">
        <f>B6-B7</f>
        <v>190572.65</v>
      </c>
      <c r="C8" s="28">
        <f>C6-C7</f>
        <v>196306.65000000002</v>
      </c>
      <c r="D8" s="28">
        <f>D6-D7</f>
        <v>199274.5</v>
      </c>
    </row>
    <row r="9" spans="1:4" s="8" customFormat="1" ht="6.75" customHeight="1">
      <c r="A9" s="13"/>
      <c r="B9" s="29"/>
      <c r="C9" s="29"/>
      <c r="D9" s="29"/>
    </row>
    <row r="10" spans="1:4" ht="13.5" customHeight="1">
      <c r="A10" s="11" t="s">
        <v>6</v>
      </c>
      <c r="B10" s="27">
        <f>168788.33+104.8-8466.95</f>
        <v>160426.17999999996</v>
      </c>
      <c r="C10" s="27">
        <f>171401.175+116.82-8466.95</f>
        <v>163051.04499999998</v>
      </c>
      <c r="D10" s="27">
        <f>162301.5+127.5+3</f>
        <v>162432</v>
      </c>
    </row>
    <row r="11" spans="1:4" s="7" customFormat="1" ht="12" customHeight="1">
      <c r="A11" s="12" t="s">
        <v>0</v>
      </c>
      <c r="B11" s="28">
        <f>9245.55+16257.6</f>
        <v>25503.15</v>
      </c>
      <c r="C11" s="28">
        <f>8679.6+15720</f>
        <v>24399.6</v>
      </c>
      <c r="D11" s="28">
        <f>8789.6+12377</f>
        <v>21166.6</v>
      </c>
    </row>
    <row r="12" spans="1:4" s="7" customFormat="1" ht="12" customHeight="1">
      <c r="A12" s="12" t="s">
        <v>5</v>
      </c>
      <c r="B12" s="28">
        <f>B10-B11</f>
        <v>134923.02999999997</v>
      </c>
      <c r="C12" s="28">
        <f>C10-C11</f>
        <v>138651.44499999998</v>
      </c>
      <c r="D12" s="28">
        <f>D10-D11</f>
        <v>141265.4</v>
      </c>
    </row>
    <row r="13" spans="1:4" s="8" customFormat="1" ht="7.5" customHeight="1">
      <c r="A13" s="13"/>
      <c r="B13" s="29"/>
      <c r="C13" s="29"/>
      <c r="D13" s="29"/>
    </row>
    <row r="14" spans="1:4" ht="12" customHeight="1">
      <c r="A14" s="14" t="s">
        <v>7</v>
      </c>
      <c r="B14" s="25">
        <f>B15+B16</f>
        <v>99666.35</v>
      </c>
      <c r="C14" s="25">
        <f>C15+C16</f>
        <v>101237</v>
      </c>
      <c r="D14" s="25">
        <f>D15+D16</f>
        <v>100519.2</v>
      </c>
    </row>
    <row r="15" spans="1:4" s="7" customFormat="1" ht="12" customHeight="1">
      <c r="A15" s="12" t="s">
        <v>0</v>
      </c>
      <c r="B15" s="30">
        <f aca="true" t="shared" si="0" ref="B15:D16">B19+B23+B27+B31</f>
        <v>20627.25</v>
      </c>
      <c r="C15" s="30">
        <f t="shared" si="0"/>
        <v>19505.9</v>
      </c>
      <c r="D15" s="30">
        <f t="shared" si="0"/>
        <v>15982.2</v>
      </c>
    </row>
    <row r="16" spans="1:4" s="7" customFormat="1" ht="12" customHeight="1">
      <c r="A16" s="12" t="s">
        <v>5</v>
      </c>
      <c r="B16" s="28">
        <f t="shared" si="0"/>
        <v>79039.1</v>
      </c>
      <c r="C16" s="28">
        <f t="shared" si="0"/>
        <v>81731.1</v>
      </c>
      <c r="D16" s="28">
        <f t="shared" si="0"/>
        <v>84537</v>
      </c>
    </row>
    <row r="17" spans="1:4" ht="9" customHeight="1">
      <c r="A17" s="15"/>
      <c r="B17" s="26"/>
      <c r="C17" s="26"/>
      <c r="D17" s="26"/>
    </row>
    <row r="18" spans="1:4" ht="12" customHeight="1">
      <c r="A18" s="16" t="s">
        <v>1</v>
      </c>
      <c r="B18" s="31">
        <f>B19+B20</f>
        <v>42589.35</v>
      </c>
      <c r="C18" s="31">
        <f>C19+C20</f>
        <v>43417.05</v>
      </c>
      <c r="D18" s="31">
        <f>D19+D20</f>
        <v>43642.55</v>
      </c>
    </row>
    <row r="19" spans="1:4" s="7" customFormat="1" ht="12" customHeight="1">
      <c r="A19" s="17" t="s">
        <v>0</v>
      </c>
      <c r="B19" s="28">
        <v>523.6</v>
      </c>
      <c r="C19" s="28">
        <v>547.8</v>
      </c>
      <c r="D19" s="28">
        <v>100</v>
      </c>
    </row>
    <row r="20" spans="1:4" s="7" customFormat="1" ht="12" customHeight="1">
      <c r="A20" s="17" t="s">
        <v>5</v>
      </c>
      <c r="B20" s="28">
        <v>42065.75</v>
      </c>
      <c r="C20" s="28">
        <v>42869.25</v>
      </c>
      <c r="D20" s="28">
        <v>43542.55</v>
      </c>
    </row>
    <row r="21" spans="1:4" ht="6.75" customHeight="1">
      <c r="A21" s="18"/>
      <c r="B21" s="26"/>
      <c r="C21" s="26"/>
      <c r="D21" s="26"/>
    </row>
    <row r="22" spans="1:4" ht="12" customHeight="1">
      <c r="A22" s="16" t="s">
        <v>2</v>
      </c>
      <c r="B22" s="31">
        <f>B23+B24</f>
        <v>13896.8</v>
      </c>
      <c r="C22" s="31">
        <f>C23+C24</f>
        <v>14473.6</v>
      </c>
      <c r="D22" s="31">
        <f>D23+D24</f>
        <v>14538.099999999999</v>
      </c>
    </row>
    <row r="23" spans="1:4" s="7" customFormat="1" ht="12" customHeight="1">
      <c r="A23" s="17" t="s">
        <v>0</v>
      </c>
      <c r="B23" s="28">
        <v>217.3</v>
      </c>
      <c r="C23" s="28">
        <v>284.1</v>
      </c>
      <c r="D23" s="28">
        <v>70</v>
      </c>
    </row>
    <row r="24" spans="1:4" s="7" customFormat="1" ht="12" customHeight="1">
      <c r="A24" s="17" t="s">
        <v>5</v>
      </c>
      <c r="B24" s="28">
        <v>13679.5</v>
      </c>
      <c r="C24" s="28">
        <v>14189.5</v>
      </c>
      <c r="D24" s="28">
        <v>14468.099999999999</v>
      </c>
    </row>
    <row r="25" spans="1:4" ht="6.75" customHeight="1">
      <c r="A25" s="18"/>
      <c r="B25" s="26"/>
      <c r="C25" s="26"/>
      <c r="D25" s="26"/>
    </row>
    <row r="26" spans="1:4" ht="12" customHeight="1">
      <c r="A26" s="16" t="s">
        <v>12</v>
      </c>
      <c r="B26" s="31">
        <f>B27+B28</f>
        <v>21269.35</v>
      </c>
      <c r="C26" s="31">
        <f>C27+C28</f>
        <v>22167.350000000002</v>
      </c>
      <c r="D26" s="31">
        <f>D27+D28</f>
        <v>23896.350000000002</v>
      </c>
    </row>
    <row r="27" spans="1:4" ht="12" customHeight="1">
      <c r="A27" s="17" t="s">
        <v>0</v>
      </c>
      <c r="B27" s="35">
        <v>850.5</v>
      </c>
      <c r="C27" s="35">
        <v>1352</v>
      </c>
      <c r="D27" s="35">
        <v>1327</v>
      </c>
    </row>
    <row r="28" spans="1:4" ht="12" customHeight="1">
      <c r="A28" s="17" t="s">
        <v>5</v>
      </c>
      <c r="B28" s="28">
        <v>20418.85</v>
      </c>
      <c r="C28" s="28">
        <v>20815.350000000002</v>
      </c>
      <c r="D28" s="28">
        <v>22569.350000000002</v>
      </c>
    </row>
    <row r="29" spans="1:4" ht="6.75" customHeight="1">
      <c r="A29" s="18"/>
      <c r="B29" s="26"/>
      <c r="C29" s="26"/>
      <c r="D29" s="26"/>
    </row>
    <row r="30" spans="1:4" ht="12" customHeight="1">
      <c r="A30" s="16" t="s">
        <v>13</v>
      </c>
      <c r="B30" s="31">
        <f>B31+B32</f>
        <v>21910.85</v>
      </c>
      <c r="C30" s="31">
        <f>C31+C32</f>
        <v>21179</v>
      </c>
      <c r="D30" s="31">
        <f>D31+D32</f>
        <v>18442.2</v>
      </c>
    </row>
    <row r="31" spans="1:4" ht="12" customHeight="1">
      <c r="A31" s="17" t="s">
        <v>0</v>
      </c>
      <c r="B31" s="28">
        <f aca="true" t="shared" si="1" ref="B31:D32">B35+B39</f>
        <v>19035.85</v>
      </c>
      <c r="C31" s="28">
        <f t="shared" si="1"/>
        <v>17322</v>
      </c>
      <c r="D31" s="28">
        <f t="shared" si="1"/>
        <v>14485.2</v>
      </c>
    </row>
    <row r="32" spans="1:4" ht="12" customHeight="1">
      <c r="A32" s="17" t="s">
        <v>5</v>
      </c>
      <c r="B32" s="26">
        <f t="shared" si="1"/>
        <v>2875</v>
      </c>
      <c r="C32" s="26">
        <f t="shared" si="1"/>
        <v>3857</v>
      </c>
      <c r="D32" s="26">
        <f t="shared" si="1"/>
        <v>3957</v>
      </c>
    </row>
    <row r="33" spans="1:4" ht="6.75" customHeight="1">
      <c r="A33" s="17"/>
      <c r="B33" s="26"/>
      <c r="C33" s="26"/>
      <c r="D33" s="26"/>
    </row>
    <row r="34" spans="1:4" s="3" customFormat="1" ht="12" customHeight="1">
      <c r="A34" s="19" t="s">
        <v>17</v>
      </c>
      <c r="B34" s="31">
        <f>B35+B36</f>
        <v>4081.6</v>
      </c>
      <c r="C34" s="31">
        <f>C35+C36</f>
        <v>4183.6</v>
      </c>
      <c r="D34" s="31">
        <f>D35+D36</f>
        <v>4043.6</v>
      </c>
    </row>
    <row r="35" spans="1:4" ht="12" customHeight="1">
      <c r="A35" s="20" t="s">
        <v>0</v>
      </c>
      <c r="B35" s="28">
        <f>980+285</f>
        <v>1265</v>
      </c>
      <c r="C35" s="28">
        <v>385</v>
      </c>
      <c r="D35" s="28">
        <v>245</v>
      </c>
    </row>
    <row r="36" spans="1:4" ht="12" customHeight="1">
      <c r="A36" s="20" t="s">
        <v>5</v>
      </c>
      <c r="B36" s="28">
        <f>2450+366.6</f>
        <v>2816.6</v>
      </c>
      <c r="C36" s="28">
        <f>3432+366.6</f>
        <v>3798.6</v>
      </c>
      <c r="D36" s="28">
        <f>3432+366.6</f>
        <v>3798.6</v>
      </c>
    </row>
    <row r="37" spans="1:4" ht="6.75" customHeight="1">
      <c r="A37" s="21"/>
      <c r="B37" s="26"/>
      <c r="C37" s="26"/>
      <c r="D37" s="26"/>
    </row>
    <row r="38" spans="1:4" s="3" customFormat="1" ht="12" customHeight="1">
      <c r="A38" s="19" t="s">
        <v>18</v>
      </c>
      <c r="B38" s="31">
        <f>B39+B40</f>
        <v>17829.25</v>
      </c>
      <c r="C38" s="31">
        <f>C39+C40</f>
        <v>16995.4</v>
      </c>
      <c r="D38" s="31">
        <f>D39+D40</f>
        <v>14398.6</v>
      </c>
    </row>
    <row r="39" spans="1:4" ht="12" customHeight="1">
      <c r="A39" s="20" t="s">
        <v>0</v>
      </c>
      <c r="B39" s="28">
        <f>1513.25+16257.6</f>
        <v>17770.85</v>
      </c>
      <c r="C39" s="28">
        <f>1217+15720</f>
        <v>16937</v>
      </c>
      <c r="D39" s="28">
        <f>1863.2+12377</f>
        <v>14240.2</v>
      </c>
    </row>
    <row r="40" spans="1:4" ht="12" customHeight="1">
      <c r="A40" s="20" t="s">
        <v>5</v>
      </c>
      <c r="B40" s="28">
        <f>48.4+10</f>
        <v>58.4</v>
      </c>
      <c r="C40" s="28">
        <f>48.4+10</f>
        <v>58.4</v>
      </c>
      <c r="D40" s="28">
        <v>158.4</v>
      </c>
    </row>
    <row r="41" spans="1:4" ht="8.25" customHeight="1">
      <c r="A41" s="18"/>
      <c r="B41" s="26"/>
      <c r="C41" s="26"/>
      <c r="D41" s="26"/>
    </row>
    <row r="42" spans="1:4" ht="12" customHeight="1">
      <c r="A42" s="14" t="s">
        <v>16</v>
      </c>
      <c r="B42" s="27">
        <f>B43+B44</f>
        <v>46324.74999999996</v>
      </c>
      <c r="C42" s="27">
        <f>C43+C44</f>
        <v>47776.79499999998</v>
      </c>
      <c r="D42" s="27">
        <f>D43+D44</f>
        <v>48071.94999999999</v>
      </c>
    </row>
    <row r="43" spans="1:4" s="7" customFormat="1" ht="12" customHeight="1">
      <c r="A43" s="12" t="s">
        <v>0</v>
      </c>
      <c r="B43" s="28">
        <f aca="true" t="shared" si="2" ref="B43:D44">B47+B51+B55</f>
        <v>3713.6500000000015</v>
      </c>
      <c r="C43" s="28">
        <f t="shared" si="2"/>
        <v>4113.449999999997</v>
      </c>
      <c r="D43" s="28">
        <f t="shared" si="2"/>
        <v>4384.199999999999</v>
      </c>
    </row>
    <row r="44" spans="1:4" s="7" customFormat="1" ht="12" customHeight="1">
      <c r="A44" s="12" t="s">
        <v>5</v>
      </c>
      <c r="B44" s="28">
        <f t="shared" si="2"/>
        <v>42611.09999999996</v>
      </c>
      <c r="C44" s="28">
        <f t="shared" si="2"/>
        <v>43663.34499999998</v>
      </c>
      <c r="D44" s="28">
        <f t="shared" si="2"/>
        <v>43687.74999999999</v>
      </c>
    </row>
    <row r="45" spans="1:4" ht="9" customHeight="1">
      <c r="A45" s="22"/>
      <c r="B45" s="26"/>
      <c r="C45" s="26"/>
      <c r="D45" s="26"/>
    </row>
    <row r="46" spans="1:4" ht="12" customHeight="1">
      <c r="A46" s="16" t="s">
        <v>8</v>
      </c>
      <c r="B46" s="31">
        <f>B47+B48</f>
        <v>4263.25</v>
      </c>
      <c r="C46" s="31">
        <f>C47+C48</f>
        <v>4821.7</v>
      </c>
      <c r="D46" s="31">
        <f>D47+D48</f>
        <v>4860.549999999999</v>
      </c>
    </row>
    <row r="47" spans="1:4" s="7" customFormat="1" ht="12" customHeight="1">
      <c r="A47" s="17" t="s">
        <v>0</v>
      </c>
      <c r="B47" s="32">
        <v>89.85</v>
      </c>
      <c r="C47" s="32">
        <v>153.5</v>
      </c>
      <c r="D47" s="32">
        <v>94.4</v>
      </c>
    </row>
    <row r="48" spans="1:4" s="7" customFormat="1" ht="12" customHeight="1">
      <c r="A48" s="17" t="s">
        <v>5</v>
      </c>
      <c r="B48" s="28">
        <v>4173.4</v>
      </c>
      <c r="C48" s="28">
        <v>4668.2</v>
      </c>
      <c r="D48" s="28">
        <v>4766.15</v>
      </c>
    </row>
    <row r="49" spans="1:4" ht="7.5" customHeight="1">
      <c r="A49" s="23"/>
      <c r="B49" s="26"/>
      <c r="C49" s="26"/>
      <c r="D49" s="26"/>
    </row>
    <row r="50" spans="1:4" ht="12" customHeight="1">
      <c r="A50" s="16" t="s">
        <v>9</v>
      </c>
      <c r="B50" s="31">
        <f>B51+B52</f>
        <v>22759.699999999997</v>
      </c>
      <c r="C50" s="31">
        <f>C51+C52</f>
        <v>23035.25</v>
      </c>
      <c r="D50" s="31">
        <f>D51+D52</f>
        <v>23342.500000000004</v>
      </c>
    </row>
    <row r="51" spans="1:4" s="7" customFormat="1" ht="12" customHeight="1">
      <c r="A51" s="17" t="s">
        <v>0</v>
      </c>
      <c r="B51" s="28">
        <v>1017.35</v>
      </c>
      <c r="C51" s="28">
        <v>1059.95</v>
      </c>
      <c r="D51" s="28">
        <v>1606.2</v>
      </c>
    </row>
    <row r="52" spans="1:4" s="7" customFormat="1" ht="12" customHeight="1">
      <c r="A52" s="17" t="s">
        <v>5</v>
      </c>
      <c r="B52" s="28">
        <v>21742.35</v>
      </c>
      <c r="C52" s="28">
        <v>21975.3</v>
      </c>
      <c r="D52" s="28">
        <v>21736.300000000003</v>
      </c>
    </row>
    <row r="53" spans="1:4" ht="6.75" customHeight="1">
      <c r="A53" s="18"/>
      <c r="B53" s="26"/>
      <c r="C53" s="26"/>
      <c r="D53" s="26"/>
    </row>
    <row r="54" spans="1:4" ht="12" customHeight="1">
      <c r="A54" s="16" t="s">
        <v>4</v>
      </c>
      <c r="B54" s="31">
        <f>B55+B56</f>
        <v>19301.799999999963</v>
      </c>
      <c r="C54" s="31">
        <f>C55+C56</f>
        <v>19919.844999999976</v>
      </c>
      <c r="D54" s="31">
        <f>D55+D56</f>
        <v>19868.899999999987</v>
      </c>
    </row>
    <row r="55" spans="1:4" s="7" customFormat="1" ht="12" customHeight="1">
      <c r="A55" s="17" t="s">
        <v>0</v>
      </c>
      <c r="B55" s="30">
        <f aca="true" t="shared" si="3" ref="B55:D56">B11-B15-B47-B51-B63-B59</f>
        <v>2606.450000000001</v>
      </c>
      <c r="C55" s="30">
        <f t="shared" si="3"/>
        <v>2899.9999999999973</v>
      </c>
      <c r="D55" s="30">
        <f t="shared" si="3"/>
        <v>2683.5999999999985</v>
      </c>
    </row>
    <row r="56" spans="1:4" s="7" customFormat="1" ht="12" customHeight="1">
      <c r="A56" s="17" t="s">
        <v>5</v>
      </c>
      <c r="B56" s="30">
        <f t="shared" si="3"/>
        <v>16695.349999999962</v>
      </c>
      <c r="C56" s="30">
        <f t="shared" si="3"/>
        <v>17019.84499999998</v>
      </c>
      <c r="D56" s="30">
        <f t="shared" si="3"/>
        <v>17185.29999999999</v>
      </c>
    </row>
    <row r="57" spans="1:4" s="7" customFormat="1" ht="8.25" customHeight="1">
      <c r="A57" s="17"/>
      <c r="B57" s="32"/>
      <c r="C57" s="32"/>
      <c r="D57" s="32"/>
    </row>
    <row r="58" spans="1:4" s="7" customFormat="1" ht="12" customHeight="1">
      <c r="A58" s="14" t="s">
        <v>20</v>
      </c>
      <c r="B58" s="31">
        <f>B59+B60</f>
        <v>14024.33</v>
      </c>
      <c r="C58" s="31">
        <f>C59+C60</f>
        <v>13671.3</v>
      </c>
      <c r="D58" s="31">
        <f>D59+D60</f>
        <v>13413.300000000001</v>
      </c>
    </row>
    <row r="59" spans="1:4" s="7" customFormat="1" ht="12" customHeight="1">
      <c r="A59" s="17" t="s">
        <v>0</v>
      </c>
      <c r="B59" s="30">
        <v>1085.15</v>
      </c>
      <c r="C59" s="30">
        <v>744.9</v>
      </c>
      <c r="D59" s="30">
        <v>754.6</v>
      </c>
    </row>
    <row r="60" spans="1:4" s="7" customFormat="1" ht="15.75" customHeight="1">
      <c r="A60" s="36" t="s">
        <v>25</v>
      </c>
      <c r="B60" s="30">
        <f>6692.75+6141.63+104.8</f>
        <v>12939.18</v>
      </c>
      <c r="C60" s="30">
        <f>6722.55+6087.03+116.82</f>
        <v>12926.4</v>
      </c>
      <c r="D60" s="30">
        <f>6505.15+6026.05+127.5</f>
        <v>12658.7</v>
      </c>
    </row>
    <row r="61" spans="1:4" s="7" customFormat="1" ht="7.5" customHeight="1">
      <c r="A61" s="17"/>
      <c r="B61" s="32"/>
      <c r="C61" s="32"/>
      <c r="D61" s="32"/>
    </row>
    <row r="62" spans="1:4" ht="15.75" customHeight="1">
      <c r="A62" s="14" t="s">
        <v>22</v>
      </c>
      <c r="B62" s="31">
        <f>B63+B64</f>
        <v>410.75</v>
      </c>
      <c r="C62" s="31">
        <f>C63+C64</f>
        <v>365.95</v>
      </c>
      <c r="D62" s="31">
        <f>D63+D64</f>
        <v>427.5500000000002</v>
      </c>
    </row>
    <row r="63" spans="1:4" s="7" customFormat="1" ht="14.25">
      <c r="A63" s="17" t="s">
        <v>0</v>
      </c>
      <c r="B63" s="28">
        <v>77.1</v>
      </c>
      <c r="C63" s="28">
        <v>35.35</v>
      </c>
      <c r="D63" s="28">
        <v>45.6</v>
      </c>
    </row>
    <row r="64" spans="1:4" s="7" customFormat="1" ht="14.25">
      <c r="A64" s="17" t="s">
        <v>5</v>
      </c>
      <c r="B64" s="32">
        <f>317.45+16.2</f>
        <v>333.65</v>
      </c>
      <c r="C64" s="32">
        <f>314.4+16.2</f>
        <v>330.59999999999997</v>
      </c>
      <c r="D64" s="32">
        <v>381.95000000000016</v>
      </c>
    </row>
    <row r="65" spans="1:4" ht="6.75" customHeight="1" thickBot="1">
      <c r="A65" s="24"/>
      <c r="B65" s="33"/>
      <c r="C65" s="33"/>
      <c r="D65" s="33"/>
    </row>
    <row r="66" ht="6.75" customHeight="1">
      <c r="A66" s="4"/>
    </row>
    <row r="67" ht="15.75" customHeight="1">
      <c r="A67" s="9" t="s">
        <v>21</v>
      </c>
    </row>
    <row r="68" ht="15.75" customHeight="1">
      <c r="A68" s="9" t="s">
        <v>15</v>
      </c>
    </row>
    <row r="69" ht="15.75" customHeight="1">
      <c r="A69" s="9" t="s">
        <v>24</v>
      </c>
    </row>
    <row r="70" ht="15.75" customHeight="1">
      <c r="A70" s="1"/>
    </row>
  </sheetData>
  <sheetProtection/>
  <mergeCells count="1">
    <mergeCell ref="A1:D1"/>
  </mergeCells>
  <printOptions/>
  <pageMargins left="0.93" right="0.03937007874015748" top="0.2362204724409449" bottom="0.15748031496062992" header="0.4724409448818898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2024-01-29T05:39:57Z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12200.0000000000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