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30" activeTab="0"/>
  </bookViews>
  <sheets>
    <sheet name="Sep-21" sheetId="1" r:id="rId1"/>
  </sheets>
  <definedNames>
    <definedName name="_xlnm.Print_Area" localSheetId="0">'Sep-21'!$A$1:$D$76</definedName>
  </definedNames>
  <calcPr fullCalcOnLoad="1"/>
</workbook>
</file>

<file path=xl/sharedStrings.xml><?xml version="1.0" encoding="utf-8"?>
<sst xmlns="http://schemas.openxmlformats.org/spreadsheetml/2006/main" count="65" uniqueCount="58">
  <si>
    <t xml:space="preserve"> Domestic- Guaranteed</t>
  </si>
  <si>
    <t xml:space="preserve"> External-Guaranteed</t>
  </si>
  <si>
    <t xml:space="preserve"> External- Non Guaranteed</t>
  </si>
  <si>
    <t xml:space="preserve"> Domestic- Non Guaranteed</t>
  </si>
  <si>
    <t xml:space="preserve"> External -Guaranteed and non guaranteed</t>
  </si>
  <si>
    <t xml:space="preserve"> Rodrigues Regional Assembly</t>
  </si>
  <si>
    <t xml:space="preserve"> Domestic-Non-Guaranteed</t>
  </si>
  <si>
    <t xml:space="preserve"> External - Guaranteed</t>
  </si>
  <si>
    <t xml:space="preserve"> External - Non-Guaranteed</t>
  </si>
  <si>
    <t>Surplus cash balance (5)</t>
  </si>
  <si>
    <t xml:space="preserve">Total Budgetary Central Government Debt </t>
  </si>
  <si>
    <t>Budgetary Central Government External Debt</t>
  </si>
  <si>
    <t>As percent of GDP</t>
  </si>
  <si>
    <t xml:space="preserve">Budgetary Central Government Total Debt </t>
  </si>
  <si>
    <t>Total- Extra Budgetary Units</t>
  </si>
  <si>
    <t>Local Government Debt</t>
  </si>
  <si>
    <t>Public Enterprises Total Debt</t>
  </si>
  <si>
    <t>Public Enterprises debt as % of GDP</t>
  </si>
  <si>
    <t>Public Sector Debt as % of GDP</t>
  </si>
  <si>
    <t>Central Government Total Debt</t>
  </si>
  <si>
    <t xml:space="preserve"> General Government Total Debt</t>
  </si>
  <si>
    <t>Public Sector Domestic Debt as % of GDP</t>
  </si>
  <si>
    <t>Public Sector Domestic Debt</t>
  </si>
  <si>
    <t>Public Sector External Debt</t>
  </si>
  <si>
    <t>Public Sector External Debt as % of GDP</t>
  </si>
  <si>
    <t xml:space="preserve"> Domestic-Guaranteed</t>
  </si>
  <si>
    <t>Debt stock as at end of period (Rs million)</t>
  </si>
  <si>
    <t xml:space="preserve">  - Five year GoM Bonds </t>
  </si>
  <si>
    <t>BCG Domestic Debt as percent of GDP</t>
  </si>
  <si>
    <t xml:space="preserve">Budgetary Central Government (BCG) Domestic Debt </t>
  </si>
  <si>
    <t>Government securities issued for meeting borrowing requirement</t>
  </si>
  <si>
    <t>Government securities issued for mopping up excess liquidity</t>
  </si>
  <si>
    <t>TABLE 1 - PUBLIC SECTOR DEBT *</t>
  </si>
  <si>
    <t xml:space="preserve">  - Treasury Bills and other short term borrowings</t>
  </si>
  <si>
    <t xml:space="preserve">  - Treasury Notes</t>
  </si>
  <si>
    <t xml:space="preserve">  - Other Long Term Bonds</t>
  </si>
  <si>
    <t xml:space="preserve"> Domestic-Non Guaranteed</t>
  </si>
  <si>
    <r>
      <t xml:space="preserve">Consolidation adjustment (iro Govt Securities held by non-financial public sector entities) </t>
    </r>
    <r>
      <rPr>
        <b/>
        <vertAlign val="superscript"/>
        <sz val="9"/>
        <rFont val="Times New Roman"/>
        <family val="1"/>
      </rPr>
      <t>2</t>
    </r>
  </si>
  <si>
    <r>
      <t xml:space="preserve">  - Short Term </t>
    </r>
    <r>
      <rPr>
        <i/>
        <vertAlign val="superscript"/>
        <sz val="10"/>
        <rFont val="Times New Roman"/>
        <family val="1"/>
      </rPr>
      <t>3</t>
    </r>
  </si>
  <si>
    <r>
      <t xml:space="preserve">  - Medium &amp; Long Term </t>
    </r>
    <r>
      <rPr>
        <i/>
        <vertAlign val="superscript"/>
        <sz val="10"/>
        <rFont val="Times New Roman"/>
        <family val="1"/>
      </rPr>
      <t>4</t>
    </r>
  </si>
  <si>
    <t>(3) Represents investment by non-residents in Treasury Bills</t>
  </si>
  <si>
    <t xml:space="preserve">(2) Consolidated in line with the IMF GFS Manual  </t>
  </si>
  <si>
    <t>Public Sector Net Debt</t>
  </si>
  <si>
    <t>Public Sector Net Debt as % of GDP</t>
  </si>
  <si>
    <r>
      <t>Revised</t>
    </r>
    <r>
      <rPr>
        <b/>
        <vertAlign val="superscript"/>
        <sz val="10"/>
        <rFont val="Times New Roman"/>
        <family val="1"/>
      </rPr>
      <t>1</t>
    </r>
  </si>
  <si>
    <t>Provisional</t>
  </si>
  <si>
    <t xml:space="preserve">(1) Debt to GDP ratios have been revised based on updated GDP figures released by Statistics Mauritius </t>
  </si>
  <si>
    <t>*  in line with Section 6 of the Public Debt Management (PDM) Act 2008, as amended</t>
  </si>
  <si>
    <t>Public Sector Debt (Gross)</t>
  </si>
  <si>
    <t>Mar 2021</t>
  </si>
  <si>
    <t>Jun 2021</t>
  </si>
  <si>
    <t>Sep 2021</t>
  </si>
  <si>
    <t>GDP (Source - Statistics Mauritius)</t>
  </si>
  <si>
    <t>(4) Includes investment by non-residents in medium and long term Government securities amounting to Rs 10,559 million</t>
  </si>
  <si>
    <r>
      <t xml:space="preserve">  - Long term debt liability - IMF SDR Allocations </t>
    </r>
    <r>
      <rPr>
        <i/>
        <vertAlign val="superscript"/>
        <sz val="10"/>
        <rFont val="Times New Roman"/>
        <family val="1"/>
      </rPr>
      <t>5</t>
    </r>
  </si>
  <si>
    <r>
      <t xml:space="preserve">Less Cash and Cash Equivalents &amp; Equity (Net of Rs 500M) </t>
    </r>
    <r>
      <rPr>
        <vertAlign val="superscript"/>
        <sz val="10"/>
        <color indexed="8"/>
        <rFont val="Times New Roman"/>
        <family val="1"/>
      </rPr>
      <t>6</t>
    </r>
  </si>
  <si>
    <t>(6) Deducted in line with Section 6(1A) of the PDM Act</t>
  </si>
  <si>
    <t>(5) For end September 2021, excludes allocation of an additional amount of some SDR 136 M (Rs 8.2 billion) made by IMF to Mauritius in August 2021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</si>
</sst>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#,##0;[Red]#,##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_);_(* \(#,##0.0\);_(* &quot;-&quot;??_);_(@_)"/>
    <numFmt numFmtId="187" formatCode="[$-409]dddd\,\ mmmm\ dd\,\ yyyy"/>
    <numFmt numFmtId="188" formatCode="[$-409]h:mm:ss\ AM/PM"/>
    <numFmt numFmtId="189" formatCode="#,##0\ \ "/>
    <numFmt numFmtId="190" formatCode="0.0"/>
    <numFmt numFmtId="191" formatCode="0.000000000000000%"/>
    <numFmt numFmtId="192" formatCode="#,##0\ "/>
    <numFmt numFmtId="193" formatCode="0.000%"/>
    <numFmt numFmtId="194" formatCode="0.0000%"/>
    <numFmt numFmtId="195" formatCode="0.00000%"/>
    <numFmt numFmtId="196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78" fontId="6" fillId="33" borderId="12" xfId="62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180" fontId="3" fillId="33" borderId="0" xfId="42" applyNumberFormat="1" applyFont="1" applyFill="1" applyAlignment="1">
      <alignment/>
    </xf>
    <xf numFmtId="178" fontId="4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left" indent="1"/>
    </xf>
    <xf numFmtId="1" fontId="3" fillId="33" borderId="12" xfId="0" applyNumberFormat="1" applyFont="1" applyFill="1" applyBorder="1" applyAlignment="1">
      <alignment/>
    </xf>
    <xf numFmtId="10" fontId="4" fillId="33" borderId="12" xfId="0" applyNumberFormat="1" applyFont="1" applyFill="1" applyBorder="1" applyAlignment="1">
      <alignment/>
    </xf>
    <xf numFmtId="178" fontId="4" fillId="33" borderId="13" xfId="0" applyNumberFormat="1" applyFont="1" applyFill="1" applyBorder="1" applyAlignment="1" quotePrefix="1">
      <alignment/>
    </xf>
    <xf numFmtId="1" fontId="6" fillId="33" borderId="12" xfId="0" applyNumberFormat="1" applyFont="1" applyFill="1" applyBorder="1" applyAlignment="1">
      <alignment/>
    </xf>
    <xf numFmtId="179" fontId="4" fillId="33" borderId="13" xfId="0" applyNumberFormat="1" applyFont="1" applyFill="1" applyBorder="1" applyAlignment="1" quotePrefix="1">
      <alignment/>
    </xf>
    <xf numFmtId="178" fontId="4" fillId="33" borderId="12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57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 horizontal="left" indent="1"/>
    </xf>
    <xf numFmtId="178" fontId="5" fillId="33" borderId="12" xfId="62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12" xfId="58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5" fillId="33" borderId="0" xfId="59" applyFont="1" applyFill="1" applyAlignment="1">
      <alignment horizontal="left"/>
      <protection/>
    </xf>
    <xf numFmtId="0" fontId="9" fillId="33" borderId="12" xfId="0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43" fontId="4" fillId="0" borderId="12" xfId="42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58" fillId="33" borderId="14" xfId="0" applyFont="1" applyFill="1" applyBorder="1" applyAlignment="1">
      <alignment/>
    </xf>
    <xf numFmtId="0" fontId="59" fillId="33" borderId="15" xfId="0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/>
    </xf>
    <xf numFmtId="0" fontId="59" fillId="33" borderId="12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0" fontId="5" fillId="33" borderId="0" xfId="59" applyFont="1" applyFill="1" applyBorder="1" applyAlignment="1">
      <alignment horizontal="left" vertical="top" wrapText="1"/>
      <protection/>
    </xf>
    <xf numFmtId="43" fontId="3" fillId="0" borderId="12" xfId="42" applyFont="1" applyFill="1" applyBorder="1" applyAlignment="1">
      <alignment/>
    </xf>
    <xf numFmtId="0" fontId="14" fillId="33" borderId="0" xfId="59" applyFont="1" applyFill="1" applyAlignment="1">
      <alignment horizontal="left"/>
      <protection/>
    </xf>
    <xf numFmtId="3" fontId="4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tock3103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140" zoomScaleNormal="140" zoomScalePageLayoutView="0" workbookViewId="0" topLeftCell="A1">
      <pane xSplit="1" ySplit="5" topLeftCell="B7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C71" sqref="C71"/>
    </sheetView>
  </sheetViews>
  <sheetFormatPr defaultColWidth="9.140625" defaultRowHeight="12.75"/>
  <cols>
    <col min="1" max="1" width="70.421875" style="2" customWidth="1"/>
    <col min="2" max="4" width="10.28125" style="2" bestFit="1" customWidth="1"/>
    <col min="5" max="16384" width="9.140625" style="2" customWidth="1"/>
  </cols>
  <sheetData>
    <row r="1" spans="1:4" ht="21" customHeight="1">
      <c r="A1" s="56" t="s">
        <v>32</v>
      </c>
      <c r="B1" s="56"/>
      <c r="C1" s="56"/>
      <c r="D1" s="56"/>
    </row>
    <row r="2" ht="12.75">
      <c r="A2" s="3" t="s">
        <v>26</v>
      </c>
    </row>
    <row r="3" spans="1:4" ht="12.75">
      <c r="A3" s="4"/>
      <c r="B3" s="5" t="s">
        <v>49</v>
      </c>
      <c r="C3" s="5" t="s">
        <v>50</v>
      </c>
      <c r="D3" s="5" t="s">
        <v>51</v>
      </c>
    </row>
    <row r="4" spans="1:4" ht="15" customHeight="1">
      <c r="A4" s="6"/>
      <c r="B4" s="7" t="s">
        <v>44</v>
      </c>
      <c r="C4" s="7" t="s">
        <v>44</v>
      </c>
      <c r="D4" s="7" t="s">
        <v>45</v>
      </c>
    </row>
    <row r="5" spans="1:4" ht="4.5" customHeight="1">
      <c r="A5" s="8"/>
      <c r="B5" s="8"/>
      <c r="C5" s="8"/>
      <c r="D5" s="8"/>
    </row>
    <row r="6" spans="1:5" ht="12.75">
      <c r="A6" s="10" t="s">
        <v>29</v>
      </c>
      <c r="B6" s="11">
        <f>B7+B13+B14</f>
        <v>268172.55</v>
      </c>
      <c r="C6" s="11">
        <f>C7+C13+C14</f>
        <v>294610</v>
      </c>
      <c r="D6" s="11">
        <f>D7+D13+D14</f>
        <v>300086</v>
      </c>
      <c r="E6" s="51"/>
    </row>
    <row r="7" spans="1:5" ht="12.75">
      <c r="A7" s="10" t="s">
        <v>30</v>
      </c>
      <c r="B7" s="11">
        <f>SUM(B8:B11)</f>
        <v>276133</v>
      </c>
      <c r="C7" s="11">
        <f>SUM(C8:C11)</f>
        <v>307428</v>
      </c>
      <c r="D7" s="11">
        <f>SUM(D8:D11)</f>
        <v>316439</v>
      </c>
      <c r="E7" s="51"/>
    </row>
    <row r="8" spans="1:5" ht="12.75" customHeight="1">
      <c r="A8" s="12" t="s">
        <v>33</v>
      </c>
      <c r="B8" s="35">
        <f>28957-25</f>
        <v>28932</v>
      </c>
      <c r="C8" s="35">
        <f>38185-22</f>
        <v>38163</v>
      </c>
      <c r="D8" s="35">
        <f>37947-22</f>
        <v>37925</v>
      </c>
      <c r="E8" s="51"/>
    </row>
    <row r="9" spans="1:5" ht="12.75" customHeight="1">
      <c r="A9" s="12" t="s">
        <v>34</v>
      </c>
      <c r="B9" s="35">
        <f>57425-6773</f>
        <v>50652</v>
      </c>
      <c r="C9" s="35">
        <f>62825-5666</f>
        <v>57159</v>
      </c>
      <c r="D9" s="35">
        <f>63825-4740</f>
        <v>59085</v>
      </c>
      <c r="E9" s="51"/>
    </row>
    <row r="10" spans="1:5" ht="12.75" customHeight="1">
      <c r="A10" s="12" t="s">
        <v>27</v>
      </c>
      <c r="B10" s="35">
        <f>86200-6323</f>
        <v>79877</v>
      </c>
      <c r="C10" s="35">
        <f>91950-5943</f>
        <v>86007</v>
      </c>
      <c r="D10" s="35">
        <f>95700-4388</f>
        <v>91312</v>
      </c>
      <c r="E10" s="51"/>
    </row>
    <row r="11" spans="1:5" ht="12.75" customHeight="1">
      <c r="A11" s="12" t="s">
        <v>35</v>
      </c>
      <c r="B11" s="35">
        <f>118566-1894</f>
        <v>116672</v>
      </c>
      <c r="C11" s="35">
        <f>128001-1902</f>
        <v>126099</v>
      </c>
      <c r="D11" s="35">
        <f>129548-1431</f>
        <v>128117</v>
      </c>
      <c r="E11" s="51"/>
    </row>
    <row r="12" spans="1:5" ht="6" customHeight="1" hidden="1">
      <c r="A12" s="12"/>
      <c r="B12" s="35"/>
      <c r="C12" s="35"/>
      <c r="D12" s="35"/>
      <c r="E12" s="51"/>
    </row>
    <row r="13" spans="1:5" s="39" customFormat="1" ht="13.5" customHeight="1" hidden="1">
      <c r="A13" s="40" t="s">
        <v>31</v>
      </c>
      <c r="B13" s="44">
        <v>0</v>
      </c>
      <c r="C13" s="44">
        <v>0</v>
      </c>
      <c r="D13" s="44">
        <v>0</v>
      </c>
      <c r="E13" s="51"/>
    </row>
    <row r="14" spans="1:5" ht="16.5" customHeight="1">
      <c r="A14" s="42" t="s">
        <v>37</v>
      </c>
      <c r="B14" s="38">
        <v>-7960.45</v>
      </c>
      <c r="C14" s="38">
        <f>-12818</f>
        <v>-12818</v>
      </c>
      <c r="D14" s="38">
        <v>-16353</v>
      </c>
      <c r="E14" s="51"/>
    </row>
    <row r="15" spans="1:5" ht="15.75" customHeight="1">
      <c r="A15" s="14" t="s">
        <v>28</v>
      </c>
      <c r="B15" s="15">
        <f>B6/B67</f>
        <v>0.6394347743150767</v>
      </c>
      <c r="C15" s="15">
        <f>C6/C67</f>
        <v>0.6762569781107683</v>
      </c>
      <c r="D15" s="15">
        <f>D6/D67</f>
        <v>0.6738796032435759</v>
      </c>
      <c r="E15" s="51"/>
    </row>
    <row r="16" spans="1:5" ht="15" customHeight="1">
      <c r="A16" s="16" t="s">
        <v>11</v>
      </c>
      <c r="B16" s="11">
        <f>B18+B17+B19</f>
        <v>83258.15000000001</v>
      </c>
      <c r="C16" s="11">
        <f>C18+C17+C19</f>
        <v>85106.04999999999</v>
      </c>
      <c r="D16" s="11">
        <f>D18+D17+D19</f>
        <v>79617.1</v>
      </c>
      <c r="E16" s="51"/>
    </row>
    <row r="17" spans="1:5" ht="15">
      <c r="A17" s="12" t="s">
        <v>38</v>
      </c>
      <c r="B17" s="35">
        <v>24.6</v>
      </c>
      <c r="C17" s="35">
        <v>21.7</v>
      </c>
      <c r="D17" s="35">
        <v>21.65</v>
      </c>
      <c r="E17" s="51"/>
    </row>
    <row r="18" spans="1:5" s="17" customFormat="1" ht="15">
      <c r="A18" s="12" t="s">
        <v>39</v>
      </c>
      <c r="B18" s="34">
        <f>62665+6773.1+6323.45+1894</f>
        <v>77655.55</v>
      </c>
      <c r="C18" s="34">
        <f>65684.2+5666.35+5943.15+1902.25</f>
        <v>79195.95</v>
      </c>
      <c r="D18" s="34">
        <f>63184.1+4739.95+4388.3+1431.1</f>
        <v>73743.45000000001</v>
      </c>
      <c r="E18" s="51"/>
    </row>
    <row r="19" spans="1:5" s="17" customFormat="1" ht="15">
      <c r="A19" s="12" t="s">
        <v>54</v>
      </c>
      <c r="B19" s="34">
        <v>5578</v>
      </c>
      <c r="C19" s="34">
        <v>5888.4</v>
      </c>
      <c r="D19" s="34">
        <v>5852</v>
      </c>
      <c r="E19" s="51"/>
    </row>
    <row r="20" spans="1:5" ht="18" customHeight="1">
      <c r="A20" s="14" t="s">
        <v>12</v>
      </c>
      <c r="B20" s="15">
        <f>B16/B67</f>
        <v>0.1985220200767782</v>
      </c>
      <c r="C20" s="15">
        <f>C16/C67</f>
        <v>0.1953550802482738</v>
      </c>
      <c r="D20" s="15">
        <f>D16/D67</f>
        <v>0.17878987943257635</v>
      </c>
      <c r="E20" s="51"/>
    </row>
    <row r="21" spans="1:5" ht="16.5" customHeight="1" hidden="1">
      <c r="A21" s="8" t="s">
        <v>10</v>
      </c>
      <c r="B21" s="13">
        <f>B6+B16</f>
        <v>351430.7</v>
      </c>
      <c r="C21" s="13">
        <f>C6+C16</f>
        <v>379716.05</v>
      </c>
      <c r="D21" s="13">
        <f>D6+D16</f>
        <v>379703.1</v>
      </c>
      <c r="E21" s="51"/>
    </row>
    <row r="22" spans="1:5" ht="12.75" hidden="1">
      <c r="A22" s="8" t="s">
        <v>9</v>
      </c>
      <c r="B22" s="9"/>
      <c r="C22" s="9"/>
      <c r="D22" s="9"/>
      <c r="E22" s="51"/>
    </row>
    <row r="23" spans="1:6" ht="15.75" customHeight="1">
      <c r="A23" s="16" t="s">
        <v>13</v>
      </c>
      <c r="B23" s="11">
        <f>B6+B16</f>
        <v>351430.7</v>
      </c>
      <c r="C23" s="11">
        <f>C6+C16</f>
        <v>379716.05</v>
      </c>
      <c r="D23" s="11">
        <f>D6+D16</f>
        <v>379703.1</v>
      </c>
      <c r="E23" s="51"/>
      <c r="F23" s="51"/>
    </row>
    <row r="24" spans="1:5" ht="15" customHeight="1">
      <c r="A24" s="14" t="s">
        <v>12</v>
      </c>
      <c r="B24" s="18">
        <f>B23/B67</f>
        <v>0.8379567943918549</v>
      </c>
      <c r="C24" s="18">
        <f>C23/C67</f>
        <v>0.8716120583590421</v>
      </c>
      <c r="D24" s="18">
        <f>D23/D67</f>
        <v>0.8526694826761522</v>
      </c>
      <c r="E24" s="51"/>
    </row>
    <row r="25" spans="1:5" ht="8.25" customHeight="1">
      <c r="A25" s="19"/>
      <c r="B25" s="9"/>
      <c r="C25" s="9"/>
      <c r="D25" s="9"/>
      <c r="E25" s="51"/>
    </row>
    <row r="26" spans="1:5" ht="12.75">
      <c r="A26" s="20" t="s">
        <v>14</v>
      </c>
      <c r="B26" s="20">
        <f>SUM(B27:B30)</f>
        <v>150</v>
      </c>
      <c r="C26" s="20">
        <f>SUM(C27:C30)</f>
        <v>135.94</v>
      </c>
      <c r="D26" s="20">
        <f>SUM(D27:D30)</f>
        <v>135</v>
      </c>
      <c r="E26" s="51"/>
    </row>
    <row r="27" spans="1:5" s="1" customFormat="1" ht="12.75">
      <c r="A27" s="21" t="s">
        <v>0</v>
      </c>
      <c r="B27" s="36">
        <v>24</v>
      </c>
      <c r="C27" s="36">
        <v>24</v>
      </c>
      <c r="D27" s="36">
        <v>24</v>
      </c>
      <c r="E27" s="51"/>
    </row>
    <row r="28" spans="1:5" s="1" customFormat="1" ht="12.75">
      <c r="A28" s="21" t="s">
        <v>36</v>
      </c>
      <c r="B28" s="13">
        <v>113</v>
      </c>
      <c r="C28" s="13">
        <v>111.94</v>
      </c>
      <c r="D28" s="13">
        <v>111</v>
      </c>
      <c r="E28" s="51"/>
    </row>
    <row r="29" spans="1:5" ht="12.75">
      <c r="A29" s="21" t="s">
        <v>1</v>
      </c>
      <c r="B29" s="36">
        <v>13</v>
      </c>
      <c r="C29" s="53">
        <v>0</v>
      </c>
      <c r="D29" s="53">
        <v>0</v>
      </c>
      <c r="E29" s="51"/>
    </row>
    <row r="30" spans="1:5" ht="12.75" hidden="1">
      <c r="A30" s="22" t="s">
        <v>2</v>
      </c>
      <c r="B30" s="13">
        <v>0</v>
      </c>
      <c r="C30" s="13">
        <v>0</v>
      </c>
      <c r="D30" s="13">
        <v>0</v>
      </c>
      <c r="E30" s="51"/>
    </row>
    <row r="31" spans="1:5" ht="6" customHeight="1">
      <c r="A31" s="22"/>
      <c r="B31" s="9"/>
      <c r="C31" s="9"/>
      <c r="D31" s="9"/>
      <c r="E31" s="51"/>
    </row>
    <row r="32" spans="1:5" ht="12.75">
      <c r="A32" s="14" t="s">
        <v>12</v>
      </c>
      <c r="B32" s="23">
        <f>B26/B67</f>
        <v>0.00035766231908247693</v>
      </c>
      <c r="C32" s="23">
        <f>C26/C67</f>
        <v>0.00031204091376524167</v>
      </c>
      <c r="D32" s="23">
        <f>D26/D67</f>
        <v>0.00030315891590371673</v>
      </c>
      <c r="E32" s="51"/>
    </row>
    <row r="33" spans="1:5" ht="4.5" customHeight="1">
      <c r="A33" s="19"/>
      <c r="B33" s="9"/>
      <c r="C33" s="9"/>
      <c r="D33" s="9"/>
      <c r="E33" s="51"/>
    </row>
    <row r="34" spans="1:5" ht="12.75">
      <c r="A34" s="16" t="s">
        <v>19</v>
      </c>
      <c r="B34" s="11">
        <f>B23+B26</f>
        <v>351580.7</v>
      </c>
      <c r="C34" s="11">
        <f>C23+C26</f>
        <v>379851.99</v>
      </c>
      <c r="D34" s="11">
        <f>D23+D26</f>
        <v>379838.1</v>
      </c>
      <c r="E34" s="51"/>
    </row>
    <row r="35" spans="1:5" ht="12.75">
      <c r="A35" s="14" t="s">
        <v>12</v>
      </c>
      <c r="B35" s="18">
        <f>B34/B67</f>
        <v>0.8383144567109373</v>
      </c>
      <c r="C35" s="18">
        <f>C34/C67</f>
        <v>0.8719240992728073</v>
      </c>
      <c r="D35" s="18">
        <f>D34/D67</f>
        <v>0.8529726415920559</v>
      </c>
      <c r="E35" s="51"/>
    </row>
    <row r="36" spans="1:5" ht="5.25" customHeight="1">
      <c r="A36" s="19"/>
      <c r="B36" s="9"/>
      <c r="C36" s="9"/>
      <c r="D36" s="9"/>
      <c r="E36" s="51"/>
    </row>
    <row r="37" spans="1:5" ht="12.75">
      <c r="A37" s="20" t="s">
        <v>15</v>
      </c>
      <c r="B37" s="20">
        <f>B38+B39</f>
        <v>0</v>
      </c>
      <c r="C37" s="20">
        <f>C38+C39</f>
        <v>0</v>
      </c>
      <c r="D37" s="20">
        <f>D38+D39</f>
        <v>0</v>
      </c>
      <c r="E37" s="51"/>
    </row>
    <row r="38" spans="1:5" ht="12.75" hidden="1">
      <c r="A38" s="22" t="s">
        <v>0</v>
      </c>
      <c r="B38" s="8">
        <v>0</v>
      </c>
      <c r="C38" s="8">
        <v>0</v>
      </c>
      <c r="D38" s="8">
        <v>0</v>
      </c>
      <c r="E38" s="51"/>
    </row>
    <row r="39" spans="1:5" ht="12.75" hidden="1">
      <c r="A39" s="21" t="s">
        <v>3</v>
      </c>
      <c r="B39" s="8">
        <v>0</v>
      </c>
      <c r="C39" s="8">
        <v>0</v>
      </c>
      <c r="D39" s="8">
        <v>0</v>
      </c>
      <c r="E39" s="51"/>
    </row>
    <row r="40" spans="1:5" ht="12.75" hidden="1">
      <c r="A40" s="22" t="s">
        <v>4</v>
      </c>
      <c r="B40" s="8">
        <v>0</v>
      </c>
      <c r="C40" s="8">
        <v>0</v>
      </c>
      <c r="D40" s="8">
        <v>0</v>
      </c>
      <c r="E40" s="51"/>
    </row>
    <row r="41" spans="1:5" ht="6.75" customHeight="1" hidden="1">
      <c r="A41" s="22"/>
      <c r="B41" s="9"/>
      <c r="C41" s="9"/>
      <c r="D41" s="9"/>
      <c r="E41" s="51"/>
    </row>
    <row r="42" spans="1:5" ht="12.75">
      <c r="A42" s="14" t="s">
        <v>12</v>
      </c>
      <c r="B42" s="24">
        <f>B37/B67</f>
        <v>0</v>
      </c>
      <c r="C42" s="24">
        <f>C37/C67</f>
        <v>0</v>
      </c>
      <c r="D42" s="24">
        <f>D37/D67</f>
        <v>0</v>
      </c>
      <c r="E42" s="51"/>
    </row>
    <row r="43" spans="1:5" ht="5.25" customHeight="1">
      <c r="A43" s="25"/>
      <c r="B43" s="9"/>
      <c r="C43" s="9"/>
      <c r="D43" s="9"/>
      <c r="E43" s="51"/>
    </row>
    <row r="44" spans="1:5" ht="12.75">
      <c r="A44" s="20" t="s">
        <v>5</v>
      </c>
      <c r="B44" s="16">
        <v>0</v>
      </c>
      <c r="C44" s="16">
        <v>0</v>
      </c>
      <c r="D44" s="16">
        <v>0</v>
      </c>
      <c r="E44" s="51"/>
    </row>
    <row r="45" spans="1:5" ht="7.5" customHeight="1">
      <c r="A45" s="20"/>
      <c r="B45" s="9"/>
      <c r="C45" s="9"/>
      <c r="D45" s="9"/>
      <c r="E45" s="51"/>
    </row>
    <row r="46" spans="1:5" ht="12.75">
      <c r="A46" s="20" t="s">
        <v>20</v>
      </c>
      <c r="B46" s="26">
        <f>B34+B37+B44</f>
        <v>351580.7</v>
      </c>
      <c r="C46" s="26">
        <f>C34+C37+C44</f>
        <v>379851.99</v>
      </c>
      <c r="D46" s="26">
        <f>D34+D37+D44</f>
        <v>379838.1</v>
      </c>
      <c r="E46" s="51"/>
    </row>
    <row r="47" spans="1:5" s="28" customFormat="1" ht="15">
      <c r="A47" s="14" t="s">
        <v>12</v>
      </c>
      <c r="B47" s="27">
        <f>B46/B67</f>
        <v>0.8383144567109373</v>
      </c>
      <c r="C47" s="27">
        <f>C46/C67</f>
        <v>0.8719240992728073</v>
      </c>
      <c r="D47" s="27">
        <f>D46/D67</f>
        <v>0.8529726415920559</v>
      </c>
      <c r="E47" s="51"/>
    </row>
    <row r="48" spans="1:5" s="28" customFormat="1" ht="6" customHeight="1">
      <c r="A48" s="25"/>
      <c r="B48" s="29"/>
      <c r="C48" s="29"/>
      <c r="D48" s="29"/>
      <c r="E48" s="51"/>
    </row>
    <row r="49" spans="1:5" ht="12.75">
      <c r="A49" s="16" t="s">
        <v>16</v>
      </c>
      <c r="B49" s="26">
        <f>SUM(B50:B53)</f>
        <v>36599</v>
      </c>
      <c r="C49" s="26">
        <f>SUM(C50:C53)</f>
        <v>39506.6</v>
      </c>
      <c r="D49" s="26">
        <f>SUM(D50:D53)</f>
        <v>39938.7</v>
      </c>
      <c r="E49" s="51"/>
    </row>
    <row r="50" spans="1:5" ht="12.75">
      <c r="A50" s="30" t="s">
        <v>25</v>
      </c>
      <c r="B50" s="36">
        <v>7863</v>
      </c>
      <c r="C50" s="36">
        <v>7851.8</v>
      </c>
      <c r="D50" s="36">
        <v>7867</v>
      </c>
      <c r="E50" s="51"/>
    </row>
    <row r="51" spans="1:5" ht="12.75">
      <c r="A51" s="30" t="s">
        <v>6</v>
      </c>
      <c r="B51" s="36">
        <v>5280</v>
      </c>
      <c r="C51" s="36">
        <f>5801.8+160</f>
        <v>5961.8</v>
      </c>
      <c r="D51" s="36">
        <v>6225</v>
      </c>
      <c r="E51" s="51"/>
    </row>
    <row r="52" spans="1:5" ht="12.75">
      <c r="A52" s="30" t="s">
        <v>7</v>
      </c>
      <c r="B52" s="37">
        <v>22935</v>
      </c>
      <c r="C52" s="37">
        <f>24982+153</f>
        <v>25135</v>
      </c>
      <c r="D52" s="37">
        <f>25121+195.7</f>
        <v>25316.7</v>
      </c>
      <c r="E52" s="51"/>
    </row>
    <row r="53" spans="1:5" ht="12.75">
      <c r="A53" s="30" t="s">
        <v>8</v>
      </c>
      <c r="B53" s="37">
        <v>521</v>
      </c>
      <c r="C53" s="37">
        <v>558</v>
      </c>
      <c r="D53" s="37">
        <v>530</v>
      </c>
      <c r="E53" s="51"/>
    </row>
    <row r="54" spans="1:5" ht="6" customHeight="1">
      <c r="A54" s="8"/>
      <c r="B54" s="9"/>
      <c r="C54" s="9"/>
      <c r="D54" s="9"/>
      <c r="E54" s="51"/>
    </row>
    <row r="55" spans="1:5" ht="13.5">
      <c r="A55" s="19" t="s">
        <v>17</v>
      </c>
      <c r="B55" s="18">
        <f>B49/B67</f>
        <v>0.08726722144066382</v>
      </c>
      <c r="C55" s="18">
        <f>C49/C67</f>
        <v>0.09068468121051858</v>
      </c>
      <c r="D55" s="18">
        <f>D49/D67</f>
        <v>0.08968720736743534</v>
      </c>
      <c r="E55" s="51"/>
    </row>
    <row r="56" spans="1:5" ht="3.75" customHeight="1">
      <c r="A56" s="19"/>
      <c r="B56" s="9"/>
      <c r="C56" s="9"/>
      <c r="D56" s="9"/>
      <c r="E56" s="51"/>
    </row>
    <row r="57" spans="1:5" ht="12.75">
      <c r="A57" s="8" t="s">
        <v>22</v>
      </c>
      <c r="B57" s="13">
        <f>B6+B27+B28+B38+B39+B50+B51</f>
        <v>281452.55</v>
      </c>
      <c r="C57" s="13">
        <f>C6+C27+C28+C38+C39+C50+C51</f>
        <v>308559.54</v>
      </c>
      <c r="D57" s="13">
        <f>D6+D27+D28+D38+D39+D50+D51</f>
        <v>314313</v>
      </c>
      <c r="E57" s="51"/>
    </row>
    <row r="58" spans="1:5" s="33" customFormat="1" ht="12.75">
      <c r="A58" s="31" t="s">
        <v>21</v>
      </c>
      <c r="B58" s="32">
        <f>B57/B67</f>
        <v>0.6710998116311786</v>
      </c>
      <c r="C58" s="32">
        <f>C57/C67</f>
        <v>0.7082771870868223</v>
      </c>
      <c r="D58" s="32">
        <f>D57/D67</f>
        <v>0.705828061736629</v>
      </c>
      <c r="E58" s="51"/>
    </row>
    <row r="59" spans="1:5" ht="12.75">
      <c r="A59" s="8" t="s">
        <v>23</v>
      </c>
      <c r="B59" s="13">
        <f>B16+B29+B30+B40+B52+B53</f>
        <v>106727.15000000001</v>
      </c>
      <c r="C59" s="13">
        <f>C16+C29+C30+C40+C52+C53</f>
        <v>110799.04999999999</v>
      </c>
      <c r="D59" s="13">
        <f>D16+D29+D30+D40+D52+D53</f>
        <v>105463.8</v>
      </c>
      <c r="E59" s="51"/>
    </row>
    <row r="60" spans="1:5" s="33" customFormat="1" ht="12.75">
      <c r="A60" s="31" t="s">
        <v>24</v>
      </c>
      <c r="B60" s="32">
        <f>B59/B67</f>
        <v>0.25448186652042254</v>
      </c>
      <c r="C60" s="32">
        <f>C59/C67</f>
        <v>0.2543315933965036</v>
      </c>
      <c r="D60" s="32">
        <f>D59/D67</f>
        <v>0.23683178722286224</v>
      </c>
      <c r="E60" s="51"/>
    </row>
    <row r="61" spans="1:5" ht="14.25" customHeight="1">
      <c r="A61" s="16" t="s">
        <v>48</v>
      </c>
      <c r="B61" s="11">
        <f>B46+B49</f>
        <v>388179.7</v>
      </c>
      <c r="C61" s="11">
        <f>C46+C49</f>
        <v>419358.58999999997</v>
      </c>
      <c r="D61" s="11">
        <f>D46+D49</f>
        <v>419776.8</v>
      </c>
      <c r="E61" s="51"/>
    </row>
    <row r="62" spans="1:5" ht="6.75" customHeight="1">
      <c r="A62" s="8"/>
      <c r="B62" s="9"/>
      <c r="C62" s="9"/>
      <c r="D62" s="9"/>
      <c r="E62" s="51"/>
    </row>
    <row r="63" spans="1:5" ht="13.5">
      <c r="A63" s="19" t="s">
        <v>18</v>
      </c>
      <c r="B63" s="18">
        <f>B61/B67</f>
        <v>0.9255816781516012</v>
      </c>
      <c r="C63" s="18">
        <f>C61/C67</f>
        <v>0.9626087804833259</v>
      </c>
      <c r="D63" s="18">
        <f>D61/D67</f>
        <v>0.9426598489594912</v>
      </c>
      <c r="E63" s="51"/>
    </row>
    <row r="64" spans="1:5" ht="15">
      <c r="A64" s="46" t="s">
        <v>55</v>
      </c>
      <c r="B64" s="50">
        <v>73079</v>
      </c>
      <c r="C64" s="50">
        <v>74395</v>
      </c>
      <c r="D64" s="50">
        <f>77523.603016967-8240</f>
        <v>69283.603016967</v>
      </c>
      <c r="E64" s="51"/>
    </row>
    <row r="65" spans="1:5" ht="18.75" customHeight="1">
      <c r="A65" s="47" t="s">
        <v>42</v>
      </c>
      <c r="B65" s="11">
        <f>B61-B64</f>
        <v>315100.7</v>
      </c>
      <c r="C65" s="11">
        <f>C61-C64</f>
        <v>344963.58999999997</v>
      </c>
      <c r="D65" s="11">
        <f>D61-D64</f>
        <v>350493.196983033</v>
      </c>
      <c r="E65" s="51"/>
    </row>
    <row r="66" spans="1:5" ht="13.5" customHeight="1">
      <c r="A66" s="49" t="s">
        <v>43</v>
      </c>
      <c r="B66" s="48">
        <f>B65/B67</f>
        <v>0.751330980710079</v>
      </c>
      <c r="C66" s="48">
        <f>C65/C67</f>
        <v>0.7918401783090935</v>
      </c>
      <c r="D66" s="48">
        <f>D65/D67</f>
        <v>0.7870750935481786</v>
      </c>
      <c r="E66" s="51"/>
    </row>
    <row r="67" spans="1:5" ht="13.5" customHeight="1">
      <c r="A67" s="6" t="s">
        <v>52</v>
      </c>
      <c r="B67" s="55">
        <v>419390</v>
      </c>
      <c r="C67" s="55">
        <v>435648</v>
      </c>
      <c r="D67" s="55">
        <v>445311</v>
      </c>
      <c r="E67" s="51"/>
    </row>
    <row r="68" ht="5.25" customHeight="1"/>
    <row r="69" ht="12.75" hidden="1"/>
    <row r="70" ht="13.5" customHeight="1">
      <c r="A70" s="2" t="s">
        <v>47</v>
      </c>
    </row>
    <row r="71" ht="12" customHeight="1">
      <c r="A71" s="41" t="s">
        <v>46</v>
      </c>
    </row>
    <row r="72" ht="12" customHeight="1">
      <c r="A72" s="43" t="s">
        <v>41</v>
      </c>
    </row>
    <row r="73" ht="12.75" customHeight="1">
      <c r="A73" s="41" t="s">
        <v>40</v>
      </c>
    </row>
    <row r="74" ht="12.75" customHeight="1">
      <c r="A74" s="41" t="s">
        <v>53</v>
      </c>
    </row>
    <row r="75" ht="12.75" customHeight="1">
      <c r="A75" s="54" t="s">
        <v>57</v>
      </c>
    </row>
    <row r="76" s="1" customFormat="1" ht="12" customHeight="1">
      <c r="A76" s="52" t="s">
        <v>56</v>
      </c>
    </row>
    <row r="77" spans="1:9" s="1" customFormat="1" ht="11.25" customHeight="1">
      <c r="A77" s="52"/>
      <c r="B77" s="52"/>
      <c r="C77" s="52"/>
      <c r="D77" s="52"/>
      <c r="E77" s="52"/>
      <c r="F77" s="52"/>
      <c r="G77" s="52"/>
      <c r="H77" s="52"/>
      <c r="I77" s="52"/>
    </row>
    <row r="78" ht="12.75">
      <c r="A78" s="45"/>
    </row>
  </sheetData>
  <sheetProtection/>
  <mergeCells count="1">
    <mergeCell ref="A1:D1"/>
  </mergeCells>
  <printOptions/>
  <pageMargins left="0.5905511811023623" right="0.2362204724409449" top="0.53" bottom="0.15748031496062992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2021-10-29T07:08:43Z</cp:lastPrinted>
  <dcterms:created xsi:type="dcterms:W3CDTF">2008-06-05T11:06:18Z</dcterms:created>
  <dcterms:modified xsi:type="dcterms:W3CDTF">2021-10-29T11:37:56Z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2600.00000000000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