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6525" tabRatio="610" firstSheet="1" activeTab="3"/>
  </bookViews>
  <sheets>
    <sheet name="March-19" sheetId="1" state="hidden" r:id="rId1"/>
    <sheet name="Sep-23" sheetId="2" r:id="rId2"/>
    <sheet name="Dec-23" sheetId="3" r:id="rId3"/>
    <sheet name="Mar-24" sheetId="4" r:id="rId4"/>
  </sheets>
  <definedNames>
    <definedName name="_xlnm.Print_Area" localSheetId="2">'Dec-23'!$A$1:$H$31</definedName>
    <definedName name="_xlnm.Print_Area" localSheetId="3">'Mar-24'!$A$1:$H$31</definedName>
    <definedName name="_xlnm.Print_Area" localSheetId="0">'March-19'!$A$1:$H$42</definedName>
    <definedName name="_xlnm.Print_Area" localSheetId="1">'Sep-23'!$A$1:$H$30</definedName>
  </definedNames>
  <calcPr fullCalcOnLoad="1"/>
</workbook>
</file>

<file path=xl/sharedStrings.xml><?xml version="1.0" encoding="utf-8"?>
<sst xmlns="http://schemas.openxmlformats.org/spreadsheetml/2006/main" count="149" uniqueCount="59">
  <si>
    <t>YEAR</t>
  </si>
  <si>
    <t>Advances</t>
  </si>
  <si>
    <t>Treasury Bills</t>
  </si>
  <si>
    <t>Treasury Notes</t>
  </si>
  <si>
    <t>TOTAL</t>
  </si>
  <si>
    <t>5 Year Bonds</t>
  </si>
  <si>
    <t xml:space="preserve"> TABLE 9 - BUDGETARY CENTRAL GOVERNMENT DOMESTIC DEBT BY RESIDUAL MATURITIES</t>
  </si>
  <si>
    <t>Fixed Rate MDLS/Long Term Bonds</t>
  </si>
  <si>
    <t>Inflation Indexed Bonds/variable Rate MDLS and Long Term Bonds</t>
  </si>
  <si>
    <t>1-Year Saving  Certificates</t>
  </si>
  <si>
    <t>3-Year Saving  Notes</t>
  </si>
  <si>
    <t>5-Year Saving Bonds</t>
  </si>
  <si>
    <t>FY2017/18</t>
  </si>
  <si>
    <t>FY2018/19</t>
  </si>
  <si>
    <t>FY2019/20</t>
  </si>
  <si>
    <t>FY2020/21</t>
  </si>
  <si>
    <t>FY2021/22</t>
  </si>
  <si>
    <t>FY2022/23</t>
  </si>
  <si>
    <t>FY2023/24</t>
  </si>
  <si>
    <t>FY2024/25</t>
  </si>
  <si>
    <t>FY2025/26</t>
  </si>
  <si>
    <t>FY2026/27</t>
  </si>
  <si>
    <t>FY2028/29</t>
  </si>
  <si>
    <t>FY2029/30</t>
  </si>
  <si>
    <t>FY2027/28</t>
  </si>
  <si>
    <t>FY2030/31</t>
  </si>
  <si>
    <t>B.   GOVERNMENT SECURITIES ISSUED FOR MOPPING UP EXCESS LIQUIDITY</t>
  </si>
  <si>
    <t>A.   GOVERNMENT SECURITIES ISSUED FOR MEETING BORROWING REQUIREMENT</t>
  </si>
  <si>
    <t>FY2035/36</t>
  </si>
  <si>
    <t>FY2031/32</t>
  </si>
  <si>
    <t>FY2036/37</t>
  </si>
  <si>
    <t>FY2037/38</t>
  </si>
  <si>
    <t>FY2032/33</t>
  </si>
  <si>
    <t>FY2038/39</t>
  </si>
  <si>
    <t>FY2033/34</t>
  </si>
  <si>
    <t>AT END MARCH 2019 (Rs million)</t>
  </si>
  <si>
    <t>Notes: Domestic debt (Table A) includes investments in Government securities held by non-residents amounting to Rs 176 million</t>
  </si>
  <si>
    <t xml:space="preserve">           Figures in Table A exclude the consolidation adjustment</t>
  </si>
  <si>
    <t>Treasury Bills &amp; Other Short Term Borrowings</t>
  </si>
  <si>
    <t xml:space="preserve"> TABLE 8 - BUDGETARY CENTRAL GOVERNMENT DOMESTIC DEBT BY RESIDUAL MATURITIES</t>
  </si>
  <si>
    <t>FY2034/35</t>
  </si>
  <si>
    <r>
      <t xml:space="preserve">  FY2039/40 </t>
    </r>
    <r>
      <rPr>
        <vertAlign val="superscript"/>
        <sz val="12"/>
        <color indexed="8"/>
        <rFont val="Times New Roman"/>
        <family val="1"/>
      </rPr>
      <t>1</t>
    </r>
  </si>
  <si>
    <t xml:space="preserve">(3) Figures exclude consolidation adjustment in respect of investment in Government securities held by non-financial public sector bodies </t>
  </si>
  <si>
    <t>Inflation Indexed Bonds (15-Year)</t>
  </si>
  <si>
    <t>Long Term Bonds</t>
  </si>
  <si>
    <t>FY2040/41</t>
  </si>
  <si>
    <t>FY2041/42</t>
  </si>
  <si>
    <t>FY2042/43</t>
  </si>
  <si>
    <t>5 Year &amp; 7 Year Bonds</t>
  </si>
  <si>
    <t>AT END SEPTEMBER 2023 (Rs million)</t>
  </si>
  <si>
    <t>(1) Amount includes investments in Silver Savings Bonds and Silver Retirement Bonds amounting to Rs 6,204 million</t>
  </si>
  <si>
    <t>(2) The above excludes investments in Government securities held by non-residents amounting to Rs 366 million (classified as foreign debt)</t>
  </si>
  <si>
    <t>AT END DECEMBER 2023 (Rs million)</t>
  </si>
  <si>
    <t>(1) Amount includes investments in Silver Savings Bonds and Silver Retirement Bonds amounting to Rs 6,154 million</t>
  </si>
  <si>
    <t>(2) The above excludes investments in Government securities held by non-residents amounting to Rs 416 million (classified as foreign debt)</t>
  </si>
  <si>
    <t>FY2043/44</t>
  </si>
  <si>
    <t>AT END MARCH 2024 (Rs million)</t>
  </si>
  <si>
    <t>(1) Amount includes investments in Silver Savings Bonds and Silver Retirement Bonds amounting to Rs 6,099 million</t>
  </si>
  <si>
    <t>(2) The above excludes investments in Government securities held by non-residents amounting to Rs 428 million (classified as foreign debt)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</si>
</sst>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&quot;Rs&quot;* #,##0.00_-;\-&quot;Rs&quot;* #,##0.00_-;_-&quot;Rs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(* #,##0_);_(* \(#,##0\);_(* &quot;-&quot;??_);_(@_)"/>
    <numFmt numFmtId="180" formatCode="#,##0;[Red]#,##0"/>
    <numFmt numFmtId="181" formatCode="#,##0_ ;\-#,##0\ "/>
    <numFmt numFmtId="182" formatCode="_-* #,##0_-;\-* #,##0_-;_-* &quot;-&quot;??_-;_-@_-"/>
    <numFmt numFmtId="183" formatCode="[$-409]d\-mmm\-yy;@"/>
    <numFmt numFmtId="184" formatCode="#,##0,,"/>
    <numFmt numFmtId="185" formatCode="0.0"/>
    <numFmt numFmtId="186" formatCode="_(* #,##0_);_(* \(#,##0\);_(* &quot;0&quot;??_);_(@_)"/>
    <numFmt numFmtId="187" formatCode="_(* #,##0.00_);_(* \(#,##0.00\);_(* \-??_);_(@_)"/>
    <numFmt numFmtId="188" formatCode="_-&quot;$&quot;* #,##0.00_-;\-&quot;$&quot;* #,##0.00_-;_-&quot;$&quot;* &quot;-&quot;??_-;_-@_-"/>
    <numFmt numFmtId="189" formatCode="dd\-mmm\-yy_)"/>
    <numFmt numFmtId="190" formatCode="_-[$€-2]* #,##0.00_-;\-[$€-2]* #,##0.00_-;_-[$€-2]* &quot;-&quot;??_-"/>
    <numFmt numFmtId="191" formatCode="d\-mmm\-yyyy"/>
    <numFmt numFmtId="192" formatCode="_(* #,##0.0_);_(* \(#,##0.0\);_(* &quot;-&quot;??_);_(@_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2"/>
      <name val="Agency FB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0"/>
      <name val="Barclays Sans"/>
      <family val="2"/>
    </font>
    <font>
      <sz val="10"/>
      <name val="MS Sans Serif"/>
      <family val="2"/>
    </font>
    <font>
      <sz val="10"/>
      <color indexed="12"/>
      <name val="CG Times (W1)"/>
      <family val="0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b/>
      <sz val="8"/>
      <name val="MS Sans Serif"/>
      <family val="2"/>
    </font>
    <font>
      <sz val="12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8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1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1" fillId="4" borderId="0">
      <alignment/>
      <protection/>
    </xf>
    <xf numFmtId="0" fontId="31" fillId="4" borderId="0">
      <alignment/>
      <protection/>
    </xf>
    <xf numFmtId="0" fontId="31" fillId="4" borderId="0">
      <alignment/>
      <protection/>
    </xf>
    <xf numFmtId="0" fontId="31" fillId="4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5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1" fillId="4" borderId="0">
      <alignment/>
      <protection/>
    </xf>
    <xf numFmtId="0" fontId="31" fillId="4" borderId="0">
      <alignment/>
      <protection/>
    </xf>
    <xf numFmtId="0" fontId="31" fillId="4" borderId="0">
      <alignment/>
      <protection/>
    </xf>
    <xf numFmtId="0" fontId="31" fillId="4" borderId="0">
      <alignment/>
      <protection/>
    </xf>
    <xf numFmtId="0" fontId="31" fillId="4" borderId="0">
      <alignment/>
      <protection/>
    </xf>
    <xf numFmtId="0" fontId="31" fillId="4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5" fillId="2" borderId="0">
      <alignment/>
      <protection/>
    </xf>
    <xf numFmtId="0" fontId="25" fillId="2" borderId="0">
      <alignment/>
      <protection/>
    </xf>
    <xf numFmtId="0" fontId="26" fillId="2" borderId="0">
      <alignment/>
      <protection/>
    </xf>
    <xf numFmtId="0" fontId="26" fillId="2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3" borderId="0">
      <alignment/>
      <protection/>
    </xf>
    <xf numFmtId="0" fontId="19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74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2" borderId="0" applyNumberFormat="0" applyBorder="0" applyAlignment="0" applyProtection="0"/>
    <xf numFmtId="0" fontId="74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74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9" borderId="0" applyNumberFormat="0" applyBorder="0" applyAlignment="0" applyProtection="0"/>
    <xf numFmtId="0" fontId="74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4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74" fillId="10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74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5" borderId="0" applyNumberFormat="0" applyBorder="0" applyAlignment="0" applyProtection="0"/>
    <xf numFmtId="0" fontId="74" fillId="13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4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8" borderId="0" applyNumberFormat="0" applyBorder="0" applyAlignment="0" applyProtection="0"/>
    <xf numFmtId="0" fontId="74" fillId="16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74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21" borderId="0" applyNumberFormat="0" applyBorder="0" applyAlignment="0" applyProtection="0"/>
    <xf numFmtId="0" fontId="74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7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4" fillId="22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74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7" borderId="0" applyNumberFormat="0" applyBorder="0" applyAlignment="0" applyProtection="0"/>
    <xf numFmtId="0" fontId="74" fillId="25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74" fillId="28" borderId="0" applyNumberFormat="0" applyBorder="0" applyAlignment="0" applyProtection="0"/>
    <xf numFmtId="0" fontId="0" fillId="28" borderId="0" applyNumberFormat="0" applyBorder="0" applyAlignment="0" applyProtection="0"/>
    <xf numFmtId="0" fontId="1" fillId="30" borderId="0" applyNumberFormat="0" applyBorder="0" applyAlignment="0" applyProtection="0"/>
    <xf numFmtId="0" fontId="74" fillId="28" borderId="0" applyNumberFormat="0" applyBorder="0" applyAlignment="0" applyProtection="0"/>
    <xf numFmtId="0" fontId="0" fillId="31" borderId="0" applyNumberFormat="0" applyBorder="0" applyAlignment="0" applyProtection="0"/>
    <xf numFmtId="0" fontId="1" fillId="14" borderId="0" applyNumberFormat="0" applyBorder="0" applyAlignment="0" applyProtection="0"/>
    <xf numFmtId="0" fontId="74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5" borderId="0" applyNumberFormat="0" applyBorder="0" applyAlignment="0" applyProtection="0"/>
    <xf numFmtId="0" fontId="74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24" borderId="0" applyNumberFormat="0" applyBorder="0" applyAlignment="0" applyProtection="0"/>
    <xf numFmtId="0" fontId="74" fillId="3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74" fillId="32" borderId="0" applyNumberFormat="0" applyBorder="0" applyAlignment="0" applyProtection="0"/>
    <xf numFmtId="0" fontId="0" fillId="33" borderId="0" applyNumberFormat="0" applyBorder="0" applyAlignment="0" applyProtection="0"/>
    <xf numFmtId="0" fontId="1" fillId="34" borderId="0" applyNumberFormat="0" applyBorder="0" applyAlignment="0" applyProtection="0"/>
    <xf numFmtId="0" fontId="74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35" borderId="0" applyNumberFormat="0" applyBorder="0" applyAlignment="0" applyProtection="0"/>
    <xf numFmtId="0" fontId="74" fillId="33" borderId="0" applyNumberFormat="0" applyBorder="0" applyAlignment="0" applyProtection="0"/>
    <xf numFmtId="0" fontId="75" fillId="36" borderId="0" applyNumberFormat="0" applyBorder="0" applyAlignment="0" applyProtection="0"/>
    <xf numFmtId="0" fontId="3" fillId="37" borderId="0" applyNumberFormat="0" applyBorder="0" applyAlignment="0" applyProtection="0"/>
    <xf numFmtId="0" fontId="76" fillId="36" borderId="0" applyNumberFormat="0" applyBorder="0" applyAlignment="0" applyProtection="0"/>
    <xf numFmtId="0" fontId="75" fillId="36" borderId="0" applyNumberFormat="0" applyBorder="0" applyAlignment="0" applyProtection="0"/>
    <xf numFmtId="0" fontId="3" fillId="4" borderId="0" applyNumberFormat="0" applyBorder="0" applyAlignment="0" applyProtection="0"/>
    <xf numFmtId="0" fontId="76" fillId="36" borderId="0" applyNumberFormat="0" applyBorder="0" applyAlignment="0" applyProtection="0"/>
    <xf numFmtId="0" fontId="75" fillId="38" borderId="0" applyNumberFormat="0" applyBorder="0" applyAlignment="0" applyProtection="0"/>
    <xf numFmtId="0" fontId="3" fillId="26" borderId="0" applyNumberFormat="0" applyBorder="0" applyAlignment="0" applyProtection="0"/>
    <xf numFmtId="0" fontId="76" fillId="38" borderId="0" applyNumberFormat="0" applyBorder="0" applyAlignment="0" applyProtection="0"/>
    <xf numFmtId="0" fontId="75" fillId="38" borderId="0" applyNumberFormat="0" applyBorder="0" applyAlignment="0" applyProtection="0"/>
    <xf numFmtId="0" fontId="3" fillId="27" borderId="0" applyNumberFormat="0" applyBorder="0" applyAlignment="0" applyProtection="0"/>
    <xf numFmtId="0" fontId="76" fillId="38" borderId="0" applyNumberFormat="0" applyBorder="0" applyAlignment="0" applyProtection="0"/>
    <xf numFmtId="0" fontId="75" fillId="39" borderId="0" applyNumberFormat="0" applyBorder="0" applyAlignment="0" applyProtection="0"/>
    <xf numFmtId="0" fontId="3" fillId="29" borderId="0" applyNumberFormat="0" applyBorder="0" applyAlignment="0" applyProtection="0"/>
    <xf numFmtId="0" fontId="76" fillId="39" borderId="0" applyNumberFormat="0" applyBorder="0" applyAlignment="0" applyProtection="0"/>
    <xf numFmtId="0" fontId="75" fillId="39" borderId="0" applyNumberFormat="0" applyBorder="0" applyAlignment="0" applyProtection="0"/>
    <xf numFmtId="0" fontId="3" fillId="30" borderId="0" applyNumberFormat="0" applyBorder="0" applyAlignment="0" applyProtection="0"/>
    <xf numFmtId="0" fontId="76" fillId="39" borderId="0" applyNumberFormat="0" applyBorder="0" applyAlignment="0" applyProtection="0"/>
    <xf numFmtId="0" fontId="75" fillId="40" borderId="0" applyNumberFormat="0" applyBorder="0" applyAlignment="0" applyProtection="0"/>
    <xf numFmtId="0" fontId="3" fillId="41" borderId="0" applyNumberFormat="0" applyBorder="0" applyAlignment="0" applyProtection="0"/>
    <xf numFmtId="0" fontId="76" fillId="40" borderId="0" applyNumberFormat="0" applyBorder="0" applyAlignment="0" applyProtection="0"/>
    <xf numFmtId="0" fontId="75" fillId="40" borderId="0" applyNumberFormat="0" applyBorder="0" applyAlignment="0" applyProtection="0"/>
    <xf numFmtId="0" fontId="3" fillId="42" borderId="0" applyNumberFormat="0" applyBorder="0" applyAlignment="0" applyProtection="0"/>
    <xf numFmtId="0" fontId="76" fillId="40" borderId="0" applyNumberFormat="0" applyBorder="0" applyAlignment="0" applyProtection="0"/>
    <xf numFmtId="0" fontId="75" fillId="43" borderId="0" applyNumberFormat="0" applyBorder="0" applyAlignment="0" applyProtection="0"/>
    <xf numFmtId="0" fontId="3" fillId="44" borderId="0" applyNumberFormat="0" applyBorder="0" applyAlignment="0" applyProtection="0"/>
    <xf numFmtId="0" fontId="76" fillId="43" borderId="0" applyNumberFormat="0" applyBorder="0" applyAlignment="0" applyProtection="0"/>
    <xf numFmtId="0" fontId="75" fillId="43" borderId="0" applyNumberFormat="0" applyBorder="0" applyAlignment="0" applyProtection="0"/>
    <xf numFmtId="0" fontId="3" fillId="45" borderId="0" applyNumberFormat="0" applyBorder="0" applyAlignment="0" applyProtection="0"/>
    <xf numFmtId="0" fontId="76" fillId="43" borderId="0" applyNumberFormat="0" applyBorder="0" applyAlignment="0" applyProtection="0"/>
    <xf numFmtId="0" fontId="75" fillId="46" borderId="0" applyNumberFormat="0" applyBorder="0" applyAlignment="0" applyProtection="0"/>
    <xf numFmtId="0" fontId="3" fillId="47" borderId="0" applyNumberFormat="0" applyBorder="0" applyAlignment="0" applyProtection="0"/>
    <xf numFmtId="0" fontId="76" fillId="46" borderId="0" applyNumberFormat="0" applyBorder="0" applyAlignment="0" applyProtection="0"/>
    <xf numFmtId="0" fontId="75" fillId="46" borderId="0" applyNumberFormat="0" applyBorder="0" applyAlignment="0" applyProtection="0"/>
    <xf numFmtId="0" fontId="3" fillId="48" borderId="0" applyNumberFormat="0" applyBorder="0" applyAlignment="0" applyProtection="0"/>
    <xf numFmtId="0" fontId="76" fillId="46" borderId="0" applyNumberFormat="0" applyBorder="0" applyAlignment="0" applyProtection="0"/>
    <xf numFmtId="0" fontId="75" fillId="49" borderId="0" applyNumberFormat="0" applyBorder="0" applyAlignment="0" applyProtection="0"/>
    <xf numFmtId="0" fontId="3" fillId="50" borderId="0" applyNumberFormat="0" applyBorder="0" applyAlignment="0" applyProtection="0"/>
    <xf numFmtId="0" fontId="76" fillId="49" borderId="0" applyNumberFormat="0" applyBorder="0" applyAlignment="0" applyProtection="0"/>
    <xf numFmtId="0" fontId="75" fillId="49" borderId="0" applyNumberFormat="0" applyBorder="0" applyAlignment="0" applyProtection="0"/>
    <xf numFmtId="0" fontId="3" fillId="51" borderId="0" applyNumberFormat="0" applyBorder="0" applyAlignment="0" applyProtection="0"/>
    <xf numFmtId="0" fontId="76" fillId="49" borderId="0" applyNumberFormat="0" applyBorder="0" applyAlignment="0" applyProtection="0"/>
    <xf numFmtId="0" fontId="75" fillId="52" borderId="0" applyNumberFormat="0" applyBorder="0" applyAlignment="0" applyProtection="0"/>
    <xf numFmtId="0" fontId="3" fillId="53" borderId="0" applyNumberFormat="0" applyBorder="0" applyAlignment="0" applyProtection="0"/>
    <xf numFmtId="0" fontId="76" fillId="52" borderId="0" applyNumberFormat="0" applyBorder="0" applyAlignment="0" applyProtection="0"/>
    <xf numFmtId="0" fontId="75" fillId="52" borderId="0" applyNumberFormat="0" applyBorder="0" applyAlignment="0" applyProtection="0"/>
    <xf numFmtId="0" fontId="3" fillId="54" borderId="0" applyNumberFormat="0" applyBorder="0" applyAlignment="0" applyProtection="0"/>
    <xf numFmtId="0" fontId="76" fillId="52" borderId="0" applyNumberFormat="0" applyBorder="0" applyAlignment="0" applyProtection="0"/>
    <xf numFmtId="0" fontId="75" fillId="55" borderId="0" applyNumberFormat="0" applyBorder="0" applyAlignment="0" applyProtection="0"/>
    <xf numFmtId="0" fontId="3" fillId="56" borderId="0" applyNumberFormat="0" applyBorder="0" applyAlignment="0" applyProtection="0"/>
    <xf numFmtId="0" fontId="76" fillId="55" borderId="0" applyNumberFormat="0" applyBorder="0" applyAlignment="0" applyProtection="0"/>
    <xf numFmtId="0" fontId="75" fillId="55" borderId="0" applyNumberFormat="0" applyBorder="0" applyAlignment="0" applyProtection="0"/>
    <xf numFmtId="0" fontId="3" fillId="57" borderId="0" applyNumberFormat="0" applyBorder="0" applyAlignment="0" applyProtection="0"/>
    <xf numFmtId="0" fontId="76" fillId="55" borderId="0" applyNumberFormat="0" applyBorder="0" applyAlignment="0" applyProtection="0"/>
    <xf numFmtId="0" fontId="75" fillId="58" borderId="0" applyNumberFormat="0" applyBorder="0" applyAlignment="0" applyProtection="0"/>
    <xf numFmtId="0" fontId="3" fillId="41" borderId="0" applyNumberFormat="0" applyBorder="0" applyAlignment="0" applyProtection="0"/>
    <xf numFmtId="0" fontId="76" fillId="58" borderId="0" applyNumberFormat="0" applyBorder="0" applyAlignment="0" applyProtection="0"/>
    <xf numFmtId="0" fontId="75" fillId="58" borderId="0" applyNumberFormat="0" applyBorder="0" applyAlignment="0" applyProtection="0"/>
    <xf numFmtId="0" fontId="3" fillId="42" borderId="0" applyNumberFormat="0" applyBorder="0" applyAlignment="0" applyProtection="0"/>
    <xf numFmtId="0" fontId="76" fillId="58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6" fillId="59" borderId="0" applyNumberFormat="0" applyBorder="0" applyAlignment="0" applyProtection="0"/>
    <xf numFmtId="0" fontId="75" fillId="59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76" fillId="59" borderId="0" applyNumberFormat="0" applyBorder="0" applyAlignment="0" applyProtection="0"/>
    <xf numFmtId="0" fontId="75" fillId="60" borderId="0" applyNumberFormat="0" applyBorder="0" applyAlignment="0" applyProtection="0"/>
    <xf numFmtId="0" fontId="3" fillId="61" borderId="0" applyNumberFormat="0" applyBorder="0" applyAlignment="0" applyProtection="0"/>
    <xf numFmtId="0" fontId="76" fillId="60" borderId="0" applyNumberFormat="0" applyBorder="0" applyAlignment="0" applyProtection="0"/>
    <xf numFmtId="0" fontId="75" fillId="60" borderId="0" applyNumberFormat="0" applyBorder="0" applyAlignment="0" applyProtection="0"/>
    <xf numFmtId="0" fontId="3" fillId="62" borderId="0" applyNumberFormat="0" applyBorder="0" applyAlignment="0" applyProtection="0"/>
    <xf numFmtId="0" fontId="76" fillId="60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8" fillId="63" borderId="0" applyNumberFormat="0" applyBorder="0" applyAlignment="0" applyProtection="0"/>
    <xf numFmtId="0" fontId="77" fillId="6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8" fillId="63" borderId="0" applyNumberFormat="0" applyBorder="0" applyAlignment="0" applyProtection="0"/>
    <xf numFmtId="0" fontId="79" fillId="64" borderId="1" applyNumberFormat="0" applyAlignment="0" applyProtection="0"/>
    <xf numFmtId="0" fontId="5" fillId="65" borderId="2" applyNumberFormat="0" applyAlignment="0" applyProtection="0"/>
    <xf numFmtId="0" fontId="80" fillId="64" borderId="1" applyNumberFormat="0" applyAlignment="0" applyProtection="0"/>
    <xf numFmtId="0" fontId="79" fillId="64" borderId="1" applyNumberFormat="0" applyAlignment="0" applyProtection="0"/>
    <xf numFmtId="0" fontId="5" fillId="66" borderId="2" applyNumberFormat="0" applyAlignment="0" applyProtection="0"/>
    <xf numFmtId="0" fontId="80" fillId="64" borderId="1" applyNumberFormat="0" applyAlignment="0" applyProtection="0"/>
    <xf numFmtId="0" fontId="81" fillId="67" borderId="3" applyNumberFormat="0" applyAlignment="0" applyProtection="0"/>
    <xf numFmtId="0" fontId="6" fillId="68" borderId="4" applyNumberFormat="0" applyAlignment="0" applyProtection="0"/>
    <xf numFmtId="0" fontId="82" fillId="67" borderId="3" applyNumberFormat="0" applyAlignment="0" applyProtection="0"/>
    <xf numFmtId="0" fontId="81" fillId="67" borderId="3" applyNumberFormat="0" applyAlignment="0" applyProtection="0"/>
    <xf numFmtId="0" fontId="6" fillId="69" borderId="4" applyNumberFormat="0" applyAlignment="0" applyProtection="0"/>
    <xf numFmtId="0" fontId="82" fillId="67" borderId="3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21" fillId="0" borderId="0" applyFill="0" applyBorder="0" applyAlignment="0" applyProtection="0"/>
    <xf numFmtId="177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0" fontId="21" fillId="0" borderId="0" applyFill="0" applyBorder="0" applyAlignment="0" applyProtection="0"/>
    <xf numFmtId="180" fontId="21" fillId="0" borderId="0" applyFill="0" applyBorder="0" applyAlignment="0" applyProtection="0"/>
    <xf numFmtId="177" fontId="21" fillId="0" borderId="0" applyFont="0" applyFill="0" applyBorder="0" applyAlignment="0" applyProtection="0"/>
    <xf numFmtId="180" fontId="21" fillId="0" borderId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0" fontId="21" fillId="0" borderId="0" applyFill="0" applyBorder="0" applyAlignment="0" applyProtection="0"/>
    <xf numFmtId="180" fontId="21" fillId="0" borderId="0" applyFill="0" applyBorder="0" applyAlignment="0" applyProtection="0"/>
    <xf numFmtId="180" fontId="21" fillId="0" borderId="0" applyFill="0" applyBorder="0" applyAlignment="0" applyProtection="0"/>
    <xf numFmtId="177" fontId="21" fillId="0" borderId="0" applyFont="0" applyFill="0" applyBorder="0" applyAlignment="0" applyProtection="0"/>
    <xf numFmtId="180" fontId="21" fillId="0" borderId="0" applyFill="0" applyBorder="0" applyAlignment="0" applyProtection="0"/>
    <xf numFmtId="180" fontId="21" fillId="0" borderId="0" applyFill="0" applyBorder="0" applyAlignment="0" applyProtection="0"/>
    <xf numFmtId="180" fontId="21" fillId="0" borderId="0" applyFill="0" applyBorder="0" applyAlignment="0" applyProtection="0"/>
    <xf numFmtId="43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0" fontId="3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7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9" fontId="38" fillId="0" borderId="5" applyNumberFormat="0" applyFill="0" applyBorder="0" applyAlignment="0">
      <protection locked="0"/>
    </xf>
    <xf numFmtId="185" fontId="19" fillId="23" borderId="6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8" fontId="39" fillId="0" borderId="0">
      <alignment horizontal="center"/>
      <protection/>
    </xf>
    <xf numFmtId="0" fontId="85" fillId="70" borderId="0" applyNumberFormat="0" applyBorder="0" applyAlignment="0" applyProtection="0"/>
    <xf numFmtId="0" fontId="85" fillId="70" borderId="0" applyNumberFormat="0" applyBorder="0" applyAlignment="0" applyProtection="0"/>
    <xf numFmtId="0" fontId="86" fillId="70" borderId="0" applyNumberFormat="0" applyBorder="0" applyAlignment="0" applyProtection="0"/>
    <xf numFmtId="0" fontId="85" fillId="7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6" fillId="70" borderId="0" applyNumberFormat="0" applyBorder="0" applyAlignment="0" applyProtection="0"/>
    <xf numFmtId="0" fontId="87" fillId="0" borderId="7" applyNumberFormat="0" applyFill="0" applyAlignment="0" applyProtection="0"/>
    <xf numFmtId="0" fontId="9" fillId="0" borderId="8" applyNumberFormat="0" applyFill="0" applyAlignment="0" applyProtection="0"/>
    <xf numFmtId="0" fontId="88" fillId="0" borderId="7" applyNumberFormat="0" applyFill="0" applyAlignment="0" applyProtection="0"/>
    <xf numFmtId="0" fontId="87" fillId="0" borderId="7" applyNumberFormat="0" applyFill="0" applyAlignment="0" applyProtection="0"/>
    <xf numFmtId="0" fontId="88" fillId="0" borderId="7" applyNumberFormat="0" applyFill="0" applyAlignment="0" applyProtection="0"/>
    <xf numFmtId="0" fontId="89" fillId="0" borderId="9" applyNumberFormat="0" applyFill="0" applyAlignment="0" applyProtection="0"/>
    <xf numFmtId="0" fontId="10" fillId="0" borderId="10" applyNumberFormat="0" applyFill="0" applyAlignment="0" applyProtection="0"/>
    <xf numFmtId="0" fontId="90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11" applyNumberFormat="0" applyFill="0" applyAlignment="0" applyProtection="0"/>
    <xf numFmtId="0" fontId="11" fillId="0" borderId="12" applyNumberFormat="0" applyFill="0" applyAlignment="0" applyProtection="0"/>
    <xf numFmtId="0" fontId="92" fillId="0" borderId="11" applyNumberFormat="0" applyFill="0" applyAlignment="0" applyProtection="0"/>
    <xf numFmtId="0" fontId="91" fillId="0" borderId="11" applyNumberFormat="0" applyFill="0" applyAlignment="0" applyProtection="0"/>
    <xf numFmtId="0" fontId="92" fillId="0" borderId="11" applyNumberFormat="0" applyFill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71" borderId="1" applyNumberFormat="0" applyAlignment="0" applyProtection="0"/>
    <xf numFmtId="0" fontId="12" fillId="20" borderId="2" applyNumberFormat="0" applyAlignment="0" applyProtection="0"/>
    <xf numFmtId="0" fontId="94" fillId="71" borderId="1" applyNumberFormat="0" applyAlignment="0" applyProtection="0"/>
    <xf numFmtId="0" fontId="93" fillId="71" borderId="1" applyNumberFormat="0" applyAlignment="0" applyProtection="0"/>
    <xf numFmtId="0" fontId="12" fillId="21" borderId="2" applyNumberFormat="0" applyAlignment="0" applyProtection="0"/>
    <xf numFmtId="0" fontId="94" fillId="71" borderId="1" applyNumberFormat="0" applyAlignment="0" applyProtection="0"/>
    <xf numFmtId="0" fontId="41" fillId="0" borderId="0" applyNumberFormat="0" applyFill="0" applyBorder="0">
      <alignment horizontal="right"/>
      <protection/>
    </xf>
    <xf numFmtId="0" fontId="41" fillId="0" borderId="0" applyNumberFormat="0" applyFill="0" applyBorder="0">
      <alignment horizontal="right"/>
      <protection/>
    </xf>
    <xf numFmtId="0" fontId="95" fillId="0" borderId="13" applyNumberFormat="0" applyFill="0" applyAlignment="0" applyProtection="0"/>
    <xf numFmtId="0" fontId="13" fillId="0" borderId="14" applyNumberFormat="0" applyFill="0" applyAlignment="0" applyProtection="0"/>
    <xf numFmtId="0" fontId="96" fillId="0" borderId="13" applyNumberFormat="0" applyFill="0" applyAlignment="0" applyProtection="0"/>
    <xf numFmtId="0" fontId="95" fillId="0" borderId="13" applyNumberFormat="0" applyFill="0" applyAlignment="0" applyProtection="0"/>
    <xf numFmtId="0" fontId="96" fillId="0" borderId="13" applyNumberFormat="0" applyFill="0" applyAlignment="0" applyProtection="0"/>
    <xf numFmtId="175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97" fillId="72" borderId="0" applyNumberFormat="0" applyBorder="0" applyAlignment="0" applyProtection="0"/>
    <xf numFmtId="0" fontId="97" fillId="72" borderId="0" applyNumberFormat="0" applyBorder="0" applyAlignment="0" applyProtection="0"/>
    <xf numFmtId="0" fontId="98" fillId="72" borderId="0" applyNumberFormat="0" applyBorder="0" applyAlignment="0" applyProtection="0"/>
    <xf numFmtId="0" fontId="97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74" borderId="0" applyNumberFormat="0" applyBorder="0" applyAlignment="0" applyProtection="0"/>
    <xf numFmtId="0" fontId="98" fillId="72" borderId="0" applyNumberFormat="0" applyBorder="0" applyAlignment="0" applyProtection="0"/>
    <xf numFmtId="0" fontId="42" fillId="0" borderId="0">
      <alignment/>
      <protection/>
    </xf>
    <xf numFmtId="0" fontId="42" fillId="0" borderId="15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 horizontal="left" vertical="top" wrapTex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 horizontal="left" vertical="top" wrapTex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 horizontal="left" vertical="top" wrapText="1"/>
      <protection/>
    </xf>
    <xf numFmtId="0" fontId="21" fillId="0" borderId="0">
      <alignment/>
      <protection/>
    </xf>
    <xf numFmtId="0" fontId="22" fillId="0" borderId="0">
      <alignment horizontal="left" vertical="top" wrapText="1"/>
      <protection/>
    </xf>
    <xf numFmtId="0" fontId="22" fillId="0" borderId="0">
      <alignment horizontal="left" vertical="top" wrapText="1"/>
      <protection/>
    </xf>
    <xf numFmtId="0" fontId="21" fillId="0" borderId="0">
      <alignment/>
      <protection/>
    </xf>
    <xf numFmtId="0" fontId="22" fillId="0" borderId="0">
      <alignment horizontal="left" vertical="top" wrapText="1"/>
      <protection/>
    </xf>
    <xf numFmtId="0" fontId="22" fillId="0" borderId="0">
      <alignment horizontal="left" vertical="top" wrapText="1"/>
      <protection/>
    </xf>
    <xf numFmtId="0" fontId="0" fillId="0" borderId="0">
      <alignment/>
      <protection/>
    </xf>
    <xf numFmtId="0" fontId="22" fillId="0" borderId="0">
      <alignment horizontal="left" vertical="top" wrapText="1"/>
      <protection/>
    </xf>
    <xf numFmtId="0" fontId="22" fillId="0" borderId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1" fillId="0" borderId="0">
      <alignment/>
      <protection/>
    </xf>
    <xf numFmtId="0" fontId="0" fillId="0" borderId="0">
      <alignment/>
      <protection/>
    </xf>
    <xf numFmtId="3" fontId="21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21" fillId="0" borderId="0">
      <alignment/>
      <protection/>
    </xf>
    <xf numFmtId="0" fontId="23" fillId="0" borderId="0" applyNumberFormat="0" applyFill="0" applyBorder="0" applyAlignment="0" applyProtection="0"/>
    <xf numFmtId="3" fontId="21" fillId="0" borderId="0">
      <alignment/>
      <protection/>
    </xf>
    <xf numFmtId="3" fontId="21" fillId="0" borderId="0">
      <alignment/>
      <protection/>
    </xf>
    <xf numFmtId="0" fontId="23" fillId="0" borderId="0" applyNumberFormat="0" applyFill="0" applyBorder="0" applyAlignment="0" applyProtection="0"/>
    <xf numFmtId="3" fontId="21" fillId="0" borderId="0">
      <alignment/>
      <protection/>
    </xf>
    <xf numFmtId="0" fontId="2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7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75" borderId="16" applyNumberFormat="0" applyFont="0" applyAlignment="0" applyProtection="0"/>
    <xf numFmtId="0" fontId="0" fillId="75" borderId="16" applyNumberFormat="0" applyFont="0" applyAlignment="0" applyProtection="0"/>
    <xf numFmtId="0" fontId="21" fillId="76" borderId="17" applyNumberFormat="0" applyAlignment="0" applyProtection="0"/>
    <xf numFmtId="0" fontId="21" fillId="77" borderId="17" applyNumberFormat="0" applyFont="0" applyAlignment="0" applyProtection="0"/>
    <xf numFmtId="0" fontId="0" fillId="75" borderId="16" applyNumberFormat="0" applyFont="0" applyAlignment="0" applyProtection="0"/>
    <xf numFmtId="0" fontId="74" fillId="75" borderId="16" applyNumberFormat="0" applyFont="0" applyAlignment="0" applyProtection="0"/>
    <xf numFmtId="0" fontId="21" fillId="77" borderId="17" applyNumberFormat="0" applyFont="0" applyAlignment="0" applyProtection="0"/>
    <xf numFmtId="0" fontId="74" fillId="75" borderId="16" applyNumberFormat="0" applyFont="0" applyAlignment="0" applyProtection="0"/>
    <xf numFmtId="0" fontId="0" fillId="75" borderId="16" applyNumberFormat="0" applyFont="0" applyAlignment="0" applyProtection="0"/>
    <xf numFmtId="0" fontId="74" fillId="75" borderId="16" applyNumberFormat="0" applyFont="0" applyAlignment="0" applyProtection="0"/>
    <xf numFmtId="0" fontId="100" fillId="64" borderId="18" applyNumberFormat="0" applyAlignment="0" applyProtection="0"/>
    <xf numFmtId="0" fontId="15" fillId="65" borderId="19" applyNumberFormat="0" applyAlignment="0" applyProtection="0"/>
    <xf numFmtId="0" fontId="101" fillId="64" borderId="18" applyNumberFormat="0" applyAlignment="0" applyProtection="0"/>
    <xf numFmtId="0" fontId="100" fillId="64" borderId="18" applyNumberFormat="0" applyAlignment="0" applyProtection="0"/>
    <xf numFmtId="0" fontId="15" fillId="66" borderId="19" applyNumberFormat="0" applyAlignment="0" applyProtection="0"/>
    <xf numFmtId="0" fontId="101" fillId="64" borderId="18" applyNumberFormat="0" applyAlignment="0" applyProtection="0"/>
    <xf numFmtId="40" fontId="43" fillId="3" borderId="0">
      <alignment horizontal="right"/>
      <protection/>
    </xf>
    <xf numFmtId="0" fontId="44" fillId="3" borderId="0">
      <alignment horizontal="right"/>
      <protection/>
    </xf>
    <xf numFmtId="0" fontId="45" fillId="3" borderId="20">
      <alignment/>
      <protection/>
    </xf>
    <xf numFmtId="0" fontId="45" fillId="0" borderId="0" applyBorder="0">
      <alignment horizontal="centerContinuous"/>
      <protection/>
    </xf>
    <xf numFmtId="0" fontId="46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7" fillId="73" borderId="21" applyNumberFormat="0" applyProtection="0">
      <alignment vertical="center"/>
    </xf>
    <xf numFmtId="4" fontId="47" fillId="73" borderId="21" applyNumberFormat="0" applyProtection="0">
      <alignment vertical="center"/>
    </xf>
    <xf numFmtId="4" fontId="48" fillId="73" borderId="21" applyNumberFormat="0" applyProtection="0">
      <alignment vertical="center"/>
    </xf>
    <xf numFmtId="4" fontId="48" fillId="73" borderId="21" applyNumberFormat="0" applyProtection="0">
      <alignment vertical="center"/>
    </xf>
    <xf numFmtId="4" fontId="49" fillId="73" borderId="21" applyNumberFormat="0" applyProtection="0">
      <alignment horizontal="left" vertical="center" indent="1"/>
    </xf>
    <xf numFmtId="4" fontId="49" fillId="73" borderId="21" applyNumberFormat="0" applyProtection="0">
      <alignment horizontal="left" vertical="center" indent="1"/>
    </xf>
    <xf numFmtId="0" fontId="50" fillId="73" borderId="21" applyNumberFormat="0" applyProtection="0">
      <alignment horizontal="left" vertical="top" indent="1"/>
    </xf>
    <xf numFmtId="4" fontId="49" fillId="78" borderId="0" applyNumberFormat="0" applyProtection="0">
      <alignment horizontal="left" vertical="center" indent="1"/>
    </xf>
    <xf numFmtId="4" fontId="49" fillId="78" borderId="0" applyNumberFormat="0" applyProtection="0">
      <alignment horizontal="left" vertical="center" indent="1"/>
    </xf>
    <xf numFmtId="4" fontId="49" fillId="54" borderId="21" applyNumberFormat="0" applyProtection="0">
      <alignment horizontal="right" vertical="center"/>
    </xf>
    <xf numFmtId="4" fontId="49" fillId="54" borderId="21" applyNumberFormat="0" applyProtection="0">
      <alignment horizontal="right" vertical="center"/>
    </xf>
    <xf numFmtId="4" fontId="49" fillId="9" borderId="21" applyNumberFormat="0" applyProtection="0">
      <alignment horizontal="right" vertical="center"/>
    </xf>
    <xf numFmtId="4" fontId="49" fillId="9" borderId="21" applyNumberFormat="0" applyProtection="0">
      <alignment horizontal="right" vertical="center"/>
    </xf>
    <xf numFmtId="4" fontId="49" fillId="27" borderId="21" applyNumberFormat="0" applyProtection="0">
      <alignment horizontal="right" vertical="center"/>
    </xf>
    <xf numFmtId="4" fontId="49" fillId="27" borderId="21" applyNumberFormat="0" applyProtection="0">
      <alignment horizontal="right" vertical="center"/>
    </xf>
    <xf numFmtId="4" fontId="49" fillId="12" borderId="21" applyNumberFormat="0" applyProtection="0">
      <alignment horizontal="right" vertical="center"/>
    </xf>
    <xf numFmtId="4" fontId="49" fillId="12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21" borderId="21" applyNumberFormat="0" applyProtection="0">
      <alignment horizontal="right" vertical="center"/>
    </xf>
    <xf numFmtId="4" fontId="49" fillId="21" borderId="21" applyNumberFormat="0" applyProtection="0">
      <alignment horizontal="right" vertical="center"/>
    </xf>
    <xf numFmtId="4" fontId="49" fillId="79" borderId="21" applyNumberFormat="0" applyProtection="0">
      <alignment horizontal="right" vertical="center"/>
    </xf>
    <xf numFmtId="4" fontId="49" fillId="79" borderId="21" applyNumberFormat="0" applyProtection="0">
      <alignment horizontal="right" vertical="center"/>
    </xf>
    <xf numFmtId="4" fontId="49" fillId="57" borderId="21" applyNumberFormat="0" applyProtection="0">
      <alignment horizontal="right" vertical="center"/>
    </xf>
    <xf numFmtId="4" fontId="49" fillId="57" borderId="21" applyNumberFormat="0" applyProtection="0">
      <alignment horizontal="right" vertical="center"/>
    </xf>
    <xf numFmtId="4" fontId="49" fillId="80" borderId="21" applyNumberFormat="0" applyProtection="0">
      <alignment horizontal="right" vertical="center"/>
    </xf>
    <xf numFmtId="4" fontId="49" fillId="80" borderId="21" applyNumberFormat="0" applyProtection="0">
      <alignment horizontal="right" vertical="center"/>
    </xf>
    <xf numFmtId="4" fontId="47" fillId="81" borderId="22" applyNumberFormat="0" applyProtection="0">
      <alignment horizontal="left" vertical="center" indent="1"/>
    </xf>
    <xf numFmtId="4" fontId="47" fillId="81" borderId="22" applyNumberFormat="0" applyProtection="0">
      <alignment horizontal="left" vertical="center" indent="1"/>
    </xf>
    <xf numFmtId="4" fontId="47" fillId="23" borderId="0" applyNumberFormat="0" applyProtection="0">
      <alignment horizontal="left" vertical="center" indent="1"/>
    </xf>
    <xf numFmtId="4" fontId="47" fillId="23" borderId="0" applyNumberFormat="0" applyProtection="0">
      <alignment horizontal="left" vertical="center" indent="1"/>
    </xf>
    <xf numFmtId="4" fontId="47" fillId="78" borderId="0" applyNumberFormat="0" applyProtection="0">
      <alignment horizontal="left" vertical="center" indent="1"/>
    </xf>
    <xf numFmtId="4" fontId="47" fillId="78" borderId="0" applyNumberFormat="0" applyProtection="0">
      <alignment horizontal="left" vertical="center" indent="1"/>
    </xf>
    <xf numFmtId="4" fontId="49" fillId="23" borderId="21" applyNumberFormat="0" applyProtection="0">
      <alignment horizontal="right" vertical="center"/>
    </xf>
    <xf numFmtId="4" fontId="49" fillId="23" borderId="21" applyNumberFormat="0" applyProtection="0">
      <alignment horizontal="right" vertical="center"/>
    </xf>
    <xf numFmtId="4" fontId="23" fillId="23" borderId="0" applyNumberFormat="0" applyProtection="0">
      <alignment horizontal="left" vertical="center" indent="1"/>
    </xf>
    <xf numFmtId="4" fontId="23" fillId="23" borderId="0" applyNumberFormat="0" applyProtection="0">
      <alignment horizontal="left" vertical="center" indent="1"/>
    </xf>
    <xf numFmtId="4" fontId="23" fillId="78" borderId="0" applyNumberFormat="0" applyProtection="0">
      <alignment horizontal="left" vertical="center" indent="1"/>
    </xf>
    <xf numFmtId="4" fontId="23" fillId="78" borderId="0" applyNumberFormat="0" applyProtection="0">
      <alignment horizontal="left" vertical="center" indent="1"/>
    </xf>
    <xf numFmtId="0" fontId="21" fillId="78" borderId="21" applyNumberFormat="0" applyProtection="0">
      <alignment horizontal="left" vertical="center" indent="1"/>
    </xf>
    <xf numFmtId="0" fontId="21" fillId="78" borderId="21" applyNumberFormat="0" applyProtection="0">
      <alignment horizontal="left" vertical="center" indent="1"/>
    </xf>
    <xf numFmtId="0" fontId="21" fillId="78" borderId="21" applyNumberFormat="0" applyProtection="0">
      <alignment horizontal="left" vertical="top" indent="1"/>
    </xf>
    <xf numFmtId="0" fontId="21" fillId="78" borderId="21" applyNumberFormat="0" applyProtection="0">
      <alignment horizontal="left" vertical="top" indent="1"/>
    </xf>
    <xf numFmtId="0" fontId="21" fillId="82" borderId="21" applyNumberFormat="0" applyProtection="0">
      <alignment horizontal="left" vertical="center" indent="1"/>
    </xf>
    <xf numFmtId="0" fontId="21" fillId="82" borderId="21" applyNumberFormat="0" applyProtection="0">
      <alignment horizontal="left" vertical="center" indent="1"/>
    </xf>
    <xf numFmtId="0" fontId="21" fillId="82" borderId="21" applyNumberFormat="0" applyProtection="0">
      <alignment horizontal="left" vertical="top" indent="1"/>
    </xf>
    <xf numFmtId="0" fontId="21" fillId="82" borderId="21" applyNumberFormat="0" applyProtection="0">
      <alignment horizontal="left" vertical="top" indent="1"/>
    </xf>
    <xf numFmtId="0" fontId="21" fillId="23" borderId="21" applyNumberFormat="0" applyProtection="0">
      <alignment horizontal="left" vertical="center" indent="1"/>
    </xf>
    <xf numFmtId="0" fontId="21" fillId="23" borderId="21" applyNumberFormat="0" applyProtection="0">
      <alignment horizontal="left" vertical="center" indent="1"/>
    </xf>
    <xf numFmtId="0" fontId="21" fillId="23" borderId="21" applyNumberFormat="0" applyProtection="0">
      <alignment horizontal="left" vertical="top" indent="1"/>
    </xf>
    <xf numFmtId="0" fontId="21" fillId="23" borderId="21" applyNumberFormat="0" applyProtection="0">
      <alignment horizontal="left" vertical="top" indent="1"/>
    </xf>
    <xf numFmtId="0" fontId="21" fillId="83" borderId="21" applyNumberFormat="0" applyProtection="0">
      <alignment horizontal="left" vertical="center" indent="1"/>
    </xf>
    <xf numFmtId="0" fontId="21" fillId="83" borderId="21" applyNumberFormat="0" applyProtection="0">
      <alignment horizontal="left" vertical="center" indent="1"/>
    </xf>
    <xf numFmtId="0" fontId="21" fillId="83" borderId="21" applyNumberFormat="0" applyProtection="0">
      <alignment horizontal="left" vertical="top" indent="1"/>
    </xf>
    <xf numFmtId="0" fontId="21" fillId="83" borderId="21" applyNumberFormat="0" applyProtection="0">
      <alignment horizontal="left" vertical="top" indent="1"/>
    </xf>
    <xf numFmtId="4" fontId="49" fillId="83" borderId="21" applyNumberFormat="0" applyProtection="0">
      <alignment vertical="center"/>
    </xf>
    <xf numFmtId="4" fontId="49" fillId="83" borderId="21" applyNumberFormat="0" applyProtection="0">
      <alignment vertical="center"/>
    </xf>
    <xf numFmtId="4" fontId="51" fillId="83" borderId="21" applyNumberFormat="0" applyProtection="0">
      <alignment vertical="center"/>
    </xf>
    <xf numFmtId="4" fontId="51" fillId="83" borderId="21" applyNumberFormat="0" applyProtection="0">
      <alignment vertical="center"/>
    </xf>
    <xf numFmtId="4" fontId="47" fillId="23" borderId="23" applyNumberFormat="0" applyProtection="0">
      <alignment horizontal="left" vertical="center" indent="1"/>
    </xf>
    <xf numFmtId="4" fontId="47" fillId="23" borderId="23" applyNumberFormat="0" applyProtection="0">
      <alignment horizontal="left" vertical="center" indent="1"/>
    </xf>
    <xf numFmtId="0" fontId="23" fillId="77" borderId="21" applyNumberFormat="0" applyProtection="0">
      <alignment horizontal="left" vertical="top" indent="1"/>
    </xf>
    <xf numFmtId="4" fontId="49" fillId="83" borderId="21" applyNumberFormat="0" applyProtection="0">
      <alignment horizontal="right" vertical="center"/>
    </xf>
    <xf numFmtId="4" fontId="49" fillId="83" borderId="21" applyNumberFormat="0" applyProtection="0">
      <alignment horizontal="right" vertical="center"/>
    </xf>
    <xf numFmtId="4" fontId="51" fillId="83" borderId="21" applyNumberFormat="0" applyProtection="0">
      <alignment horizontal="right" vertical="center"/>
    </xf>
    <xf numFmtId="4" fontId="51" fillId="83" borderId="21" applyNumberFormat="0" applyProtection="0">
      <alignment horizontal="right" vertical="center"/>
    </xf>
    <xf numFmtId="4" fontId="47" fillId="23" borderId="21" applyNumberFormat="0" applyProtection="0">
      <alignment horizontal="left" vertical="center" indent="1"/>
    </xf>
    <xf numFmtId="4" fontId="47" fillId="23" borderId="21" applyNumberFormat="0" applyProtection="0">
      <alignment horizontal="left" vertical="center" indent="1"/>
    </xf>
    <xf numFmtId="0" fontId="23" fillId="82" borderId="21" applyNumberFormat="0" applyProtection="0">
      <alignment horizontal="left" vertical="top" indent="1"/>
    </xf>
    <xf numFmtId="4" fontId="52" fillId="82" borderId="23" applyNumberFormat="0" applyProtection="0">
      <alignment horizontal="left" vertical="center" indent="1"/>
    </xf>
    <xf numFmtId="4" fontId="52" fillId="82" borderId="23" applyNumberFormat="0" applyProtection="0">
      <alignment horizontal="left" vertical="center" indent="1"/>
    </xf>
    <xf numFmtId="4" fontId="53" fillId="83" borderId="21" applyNumberFormat="0" applyProtection="0">
      <alignment horizontal="right" vertical="center"/>
    </xf>
    <xf numFmtId="4" fontId="53" fillId="83" borderId="21" applyNumberFormat="0" applyProtection="0">
      <alignment horizontal="right" vertical="center"/>
    </xf>
    <xf numFmtId="0" fontId="54" fillId="84" borderId="0">
      <alignment/>
      <protection/>
    </xf>
    <xf numFmtId="0" fontId="55" fillId="84" borderId="0">
      <alignment/>
      <protection/>
    </xf>
    <xf numFmtId="0" fontId="10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7" fillId="0" borderId="25" applyNumberFormat="0" applyFill="0" applyAlignment="0" applyProtection="0"/>
    <xf numFmtId="0" fontId="104" fillId="0" borderId="24" applyNumberFormat="0" applyFill="0" applyAlignment="0" applyProtection="0"/>
    <xf numFmtId="0" fontId="103" fillId="0" borderId="24" applyNumberFormat="0" applyFill="0" applyAlignment="0" applyProtection="0"/>
    <xf numFmtId="0" fontId="104" fillId="0" borderId="24" applyNumberFormat="0" applyFill="0" applyAlignment="0" applyProtection="0"/>
    <xf numFmtId="174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80" fontId="74" fillId="0" borderId="26" xfId="315" applyNumberFormat="1" applyFont="1" applyFill="1" applyBorder="1" applyAlignment="1">
      <alignment horizontal="right"/>
    </xf>
    <xf numFmtId="180" fontId="74" fillId="0" borderId="5" xfId="315" applyNumberFormat="1" applyFont="1" applyFill="1" applyBorder="1" applyAlignment="1">
      <alignment horizontal="right"/>
    </xf>
    <xf numFmtId="180" fontId="2" fillId="0" borderId="5" xfId="315" applyNumberFormat="1" applyFont="1" applyFill="1" applyBorder="1" applyAlignment="1">
      <alignment horizontal="right"/>
    </xf>
    <xf numFmtId="0" fontId="0" fillId="85" borderId="0" xfId="0" applyFill="1" applyAlignment="1">
      <alignment/>
    </xf>
    <xf numFmtId="0" fontId="104" fillId="85" borderId="0" xfId="0" applyFont="1" applyFill="1" applyAlignment="1">
      <alignment/>
    </xf>
    <xf numFmtId="0" fontId="74" fillId="85" borderId="0" xfId="0" applyFont="1" applyFill="1" applyAlignment="1">
      <alignment/>
    </xf>
    <xf numFmtId="0" fontId="104" fillId="85" borderId="0" xfId="0" applyFont="1" applyFill="1" applyBorder="1" applyAlignment="1">
      <alignment horizontal="center"/>
    </xf>
    <xf numFmtId="0" fontId="104" fillId="85" borderId="6" xfId="0" applyFont="1" applyFill="1" applyBorder="1" applyAlignment="1">
      <alignment horizontal="center" vertical="center"/>
    </xf>
    <xf numFmtId="0" fontId="104" fillId="85" borderId="27" xfId="0" applyFont="1" applyFill="1" applyBorder="1" applyAlignment="1">
      <alignment horizontal="center" vertical="center"/>
    </xf>
    <xf numFmtId="0" fontId="104" fillId="85" borderId="27" xfId="0" applyFont="1" applyFill="1" applyBorder="1" applyAlignment="1">
      <alignment horizontal="center" vertical="center" wrapText="1"/>
    </xf>
    <xf numFmtId="0" fontId="74" fillId="85" borderId="26" xfId="0" applyFont="1" applyFill="1" applyBorder="1" applyAlignment="1">
      <alignment/>
    </xf>
    <xf numFmtId="0" fontId="74" fillId="85" borderId="5" xfId="0" applyFont="1" applyFill="1" applyBorder="1" applyAlignment="1">
      <alignment horizontal="center"/>
    </xf>
    <xf numFmtId="0" fontId="74" fillId="85" borderId="26" xfId="0" applyFont="1" applyFill="1" applyBorder="1" applyAlignment="1">
      <alignment horizontal="center"/>
    </xf>
    <xf numFmtId="0" fontId="74" fillId="85" borderId="28" xfId="0" applyFont="1" applyFill="1" applyBorder="1" applyAlignment="1">
      <alignment horizontal="center"/>
    </xf>
    <xf numFmtId="0" fontId="104" fillId="85" borderId="26" xfId="0" applyFont="1" applyFill="1" applyBorder="1" applyAlignment="1">
      <alignment horizontal="center"/>
    </xf>
    <xf numFmtId="179" fontId="74" fillId="85" borderId="5" xfId="315" applyNumberFormat="1" applyFont="1" applyFill="1" applyBorder="1" applyAlignment="1">
      <alignment horizontal="center"/>
    </xf>
    <xf numFmtId="180" fontId="104" fillId="85" borderId="26" xfId="315" applyNumberFormat="1" applyFont="1" applyFill="1" applyBorder="1" applyAlignment="1">
      <alignment horizontal="right"/>
    </xf>
    <xf numFmtId="179" fontId="74" fillId="85" borderId="29" xfId="315" applyNumberFormat="1" applyFont="1" applyFill="1" applyBorder="1" applyAlignment="1">
      <alignment horizontal="center"/>
    </xf>
    <xf numFmtId="180" fontId="74" fillId="85" borderId="30" xfId="315" applyNumberFormat="1" applyFont="1" applyFill="1" applyBorder="1" applyAlignment="1">
      <alignment horizontal="right"/>
    </xf>
    <xf numFmtId="180" fontId="74" fillId="85" borderId="29" xfId="315" applyNumberFormat="1" applyFont="1" applyFill="1" applyBorder="1" applyAlignment="1">
      <alignment horizontal="right"/>
    </xf>
    <xf numFmtId="180" fontId="104" fillId="85" borderId="30" xfId="315" applyNumberFormat="1" applyFont="1" applyFill="1" applyBorder="1" applyAlignment="1">
      <alignment horizontal="right"/>
    </xf>
    <xf numFmtId="0" fontId="104" fillId="85" borderId="30" xfId="0" applyFont="1" applyFill="1" applyBorder="1" applyAlignment="1">
      <alignment horizontal="center"/>
    </xf>
    <xf numFmtId="180" fontId="0" fillId="85" borderId="0" xfId="0" applyNumberFormat="1" applyFill="1" applyAlignment="1">
      <alignment/>
    </xf>
    <xf numFmtId="0" fontId="104" fillId="85" borderId="6" xfId="0" applyFont="1" applyFill="1" applyBorder="1" applyAlignment="1">
      <alignment horizontal="center" vertical="center" wrapText="1"/>
    </xf>
    <xf numFmtId="0" fontId="74" fillId="85" borderId="0" xfId="0" applyFont="1" applyFill="1" applyBorder="1" applyAlignment="1">
      <alignment horizontal="left" vertical="center"/>
    </xf>
    <xf numFmtId="0" fontId="0" fillId="85" borderId="5" xfId="0" applyFill="1" applyBorder="1" applyAlignment="1">
      <alignment/>
    </xf>
    <xf numFmtId="179" fontId="0" fillId="85" borderId="0" xfId="0" applyNumberFormat="1" applyFill="1" applyAlignment="1">
      <alignment/>
    </xf>
    <xf numFmtId="0" fontId="0" fillId="85" borderId="30" xfId="0" applyFill="1" applyBorder="1" applyAlignment="1">
      <alignment/>
    </xf>
    <xf numFmtId="179" fontId="74" fillId="85" borderId="26" xfId="315" applyNumberFormat="1" applyFont="1" applyFill="1" applyBorder="1" applyAlignment="1">
      <alignment horizontal="center"/>
    </xf>
    <xf numFmtId="180" fontId="104" fillId="0" borderId="6" xfId="315" applyNumberFormat="1" applyFont="1" applyFill="1" applyBorder="1" applyAlignment="1">
      <alignment horizontal="right"/>
    </xf>
    <xf numFmtId="0" fontId="0" fillId="85" borderId="0" xfId="0" applyFill="1" applyBorder="1" applyAlignment="1">
      <alignment/>
    </xf>
    <xf numFmtId="180" fontId="74" fillId="0" borderId="29" xfId="315" applyNumberFormat="1" applyFont="1" applyFill="1" applyBorder="1" applyAlignment="1">
      <alignment horizontal="right"/>
    </xf>
    <xf numFmtId="180" fontId="74" fillId="85" borderId="0" xfId="0" applyNumberFormat="1" applyFont="1" applyFill="1" applyAlignment="1">
      <alignment/>
    </xf>
    <xf numFmtId="0" fontId="104" fillId="85" borderId="6" xfId="0" applyFont="1" applyFill="1" applyBorder="1" applyAlignment="1">
      <alignment horizontal="center"/>
    </xf>
    <xf numFmtId="0" fontId="106" fillId="0" borderId="5" xfId="0" applyFont="1" applyFill="1" applyBorder="1" applyAlignment="1">
      <alignment horizontal="center"/>
    </xf>
    <xf numFmtId="180" fontId="104" fillId="0" borderId="26" xfId="315" applyNumberFormat="1" applyFont="1" applyFill="1" applyBorder="1" applyAlignment="1">
      <alignment horizontal="right"/>
    </xf>
    <xf numFmtId="177" fontId="104" fillId="0" borderId="26" xfId="315" applyFont="1" applyFill="1" applyBorder="1" applyAlignment="1">
      <alignment horizontal="right"/>
    </xf>
    <xf numFmtId="41" fontId="74" fillId="0" borderId="5" xfId="315" applyNumberFormat="1" applyFont="1" applyFill="1" applyBorder="1" applyAlignment="1">
      <alignment horizontal="right"/>
    </xf>
    <xf numFmtId="177" fontId="104" fillId="0" borderId="6" xfId="315" applyFont="1" applyFill="1" applyBorder="1" applyAlignment="1">
      <alignment horizontal="right"/>
    </xf>
    <xf numFmtId="0" fontId="104" fillId="0" borderId="0" xfId="0" applyFont="1" applyFill="1" applyAlignment="1">
      <alignment horizontal="center"/>
    </xf>
    <xf numFmtId="0" fontId="104" fillId="85" borderId="0" xfId="0" applyFont="1" applyFill="1" applyAlignment="1">
      <alignment horizontal="center"/>
    </xf>
    <xf numFmtId="0" fontId="74" fillId="85" borderId="0" xfId="0" applyFont="1" applyFill="1" applyAlignment="1">
      <alignment horizontal="center"/>
    </xf>
    <xf numFmtId="0" fontId="74" fillId="85" borderId="0" xfId="0" applyFont="1" applyFill="1" applyAlignment="1">
      <alignment horizontal="center"/>
    </xf>
    <xf numFmtId="177" fontId="74" fillId="0" borderId="5" xfId="315" applyFont="1" applyFill="1" applyBorder="1" applyAlignment="1">
      <alignment horizontal="right"/>
    </xf>
    <xf numFmtId="179" fontId="74" fillId="85" borderId="5" xfId="317" applyNumberFormat="1" applyFont="1" applyFill="1" applyBorder="1" applyAlignment="1">
      <alignment horizontal="center"/>
    </xf>
    <xf numFmtId="180" fontId="74" fillId="0" borderId="26" xfId="317" applyNumberFormat="1" applyFont="1" applyFill="1" applyBorder="1" applyAlignment="1">
      <alignment horizontal="right"/>
    </xf>
    <xf numFmtId="180" fontId="74" fillId="0" borderId="5" xfId="317" applyNumberFormat="1" applyFont="1" applyFill="1" applyBorder="1" applyAlignment="1">
      <alignment horizontal="right"/>
    </xf>
    <xf numFmtId="180" fontId="104" fillId="85" borderId="26" xfId="317" applyNumberFormat="1" applyFont="1" applyFill="1" applyBorder="1" applyAlignment="1">
      <alignment horizontal="right"/>
    </xf>
    <xf numFmtId="179" fontId="74" fillId="85" borderId="26" xfId="317" applyNumberFormat="1" applyFont="1" applyFill="1" applyBorder="1" applyAlignment="1">
      <alignment horizontal="center"/>
    </xf>
    <xf numFmtId="179" fontId="74" fillId="0" borderId="5" xfId="317" applyNumberFormat="1" applyFont="1" applyFill="1" applyBorder="1" applyAlignment="1">
      <alignment horizontal="center"/>
    </xf>
    <xf numFmtId="180" fontId="104" fillId="0" borderId="26" xfId="317" applyNumberFormat="1" applyFont="1" applyFill="1" applyBorder="1" applyAlignment="1">
      <alignment horizontal="right"/>
    </xf>
    <xf numFmtId="0" fontId="74" fillId="85" borderId="0" xfId="835" applyFont="1" applyFill="1" applyBorder="1" applyAlignment="1">
      <alignment horizontal="left" vertical="center"/>
      <protection/>
    </xf>
    <xf numFmtId="0" fontId="74" fillId="85" borderId="0" xfId="835" applyFont="1" applyFill="1" applyAlignment="1">
      <alignment horizontal="left"/>
      <protection/>
    </xf>
    <xf numFmtId="0" fontId="21" fillId="85" borderId="0" xfId="837" applyFill="1">
      <alignment/>
      <protection/>
    </xf>
    <xf numFmtId="0" fontId="104" fillId="85" borderId="0" xfId="837" applyFont="1" applyFill="1">
      <alignment/>
      <protection/>
    </xf>
    <xf numFmtId="0" fontId="74" fillId="85" borderId="0" xfId="837" applyFont="1" applyFill="1">
      <alignment/>
      <protection/>
    </xf>
    <xf numFmtId="0" fontId="104" fillId="85" borderId="6" xfId="837" applyFont="1" applyFill="1" applyBorder="1" applyAlignment="1">
      <alignment horizontal="center" vertical="center"/>
      <protection/>
    </xf>
    <xf numFmtId="0" fontId="104" fillId="85" borderId="27" xfId="837" applyFont="1" applyFill="1" applyBorder="1" applyAlignment="1">
      <alignment horizontal="center" vertical="center"/>
      <protection/>
    </xf>
    <xf numFmtId="0" fontId="104" fillId="85" borderId="6" xfId="837" applyFont="1" applyFill="1" applyBorder="1" applyAlignment="1">
      <alignment horizontal="center" vertical="center" wrapText="1"/>
      <protection/>
    </xf>
    <xf numFmtId="0" fontId="104" fillId="85" borderId="27" xfId="837" applyFont="1" applyFill="1" applyBorder="1" applyAlignment="1">
      <alignment horizontal="center" vertical="center" wrapText="1"/>
      <protection/>
    </xf>
    <xf numFmtId="0" fontId="74" fillId="85" borderId="26" xfId="837" applyFont="1" applyFill="1" applyBorder="1">
      <alignment/>
      <protection/>
    </xf>
    <xf numFmtId="0" fontId="74" fillId="85" borderId="5" xfId="837" applyFont="1" applyFill="1" applyBorder="1" applyAlignment="1">
      <alignment horizontal="center"/>
      <protection/>
    </xf>
    <xf numFmtId="0" fontId="74" fillId="85" borderId="26" xfId="837" applyFont="1" applyFill="1" applyBorder="1" applyAlignment="1">
      <alignment horizontal="center"/>
      <protection/>
    </xf>
    <xf numFmtId="0" fontId="74" fillId="85" borderId="28" xfId="837" applyFont="1" applyFill="1" applyBorder="1" applyAlignment="1">
      <alignment horizontal="center"/>
      <protection/>
    </xf>
    <xf numFmtId="0" fontId="104" fillId="85" borderId="26" xfId="837" applyFont="1" applyFill="1" applyBorder="1" applyAlignment="1">
      <alignment horizontal="center"/>
      <protection/>
    </xf>
    <xf numFmtId="3" fontId="21" fillId="85" borderId="0" xfId="837" applyNumberFormat="1" applyFill="1">
      <alignment/>
      <protection/>
    </xf>
    <xf numFmtId="180" fontId="21" fillId="85" borderId="0" xfId="837" applyNumberFormat="1" applyFill="1">
      <alignment/>
      <protection/>
    </xf>
    <xf numFmtId="0" fontId="21" fillId="85" borderId="5" xfId="837" applyFill="1" applyBorder="1">
      <alignment/>
      <protection/>
    </xf>
    <xf numFmtId="3" fontId="21" fillId="85" borderId="0" xfId="837" applyNumberFormat="1" applyFill="1" applyBorder="1">
      <alignment/>
      <protection/>
    </xf>
    <xf numFmtId="0" fontId="104" fillId="85" borderId="6" xfId="837" applyFont="1" applyFill="1" applyBorder="1" applyAlignment="1">
      <alignment horizontal="center"/>
      <protection/>
    </xf>
    <xf numFmtId="180" fontId="21" fillId="85" borderId="5" xfId="837" applyNumberFormat="1" applyFill="1" applyBorder="1">
      <alignment/>
      <protection/>
    </xf>
    <xf numFmtId="0" fontId="74" fillId="85" borderId="0" xfId="837" applyFont="1" applyFill="1" applyAlignment="1">
      <alignment horizontal="center"/>
      <protection/>
    </xf>
    <xf numFmtId="180" fontId="74" fillId="85" borderId="0" xfId="837" applyNumberFormat="1" applyFont="1" applyFill="1">
      <alignment/>
      <protection/>
    </xf>
    <xf numFmtId="179" fontId="104" fillId="0" borderId="6" xfId="317" applyNumberFormat="1" applyFont="1" applyFill="1" applyBorder="1" applyAlignment="1">
      <alignment horizontal="right"/>
    </xf>
    <xf numFmtId="0" fontId="74" fillId="85" borderId="5" xfId="838" applyFont="1" applyFill="1" applyBorder="1" applyAlignment="1">
      <alignment horizontal="center"/>
      <protection/>
    </xf>
    <xf numFmtId="0" fontId="74" fillId="85" borderId="26" xfId="838" applyFont="1" applyFill="1" applyBorder="1" applyAlignment="1">
      <alignment horizontal="center"/>
      <protection/>
    </xf>
    <xf numFmtId="0" fontId="104" fillId="85" borderId="0" xfId="837" applyFont="1" applyFill="1" applyAlignment="1">
      <alignment horizontal="center"/>
      <protection/>
    </xf>
    <xf numFmtId="0" fontId="104" fillId="0" borderId="0" xfId="837" applyFont="1" applyFill="1" applyAlignment="1">
      <alignment horizontal="center"/>
      <protection/>
    </xf>
    <xf numFmtId="0" fontId="104" fillId="85" borderId="0" xfId="837" applyFont="1" applyFill="1" applyAlignment="1">
      <alignment horizontal="center"/>
      <protection/>
    </xf>
    <xf numFmtId="0" fontId="104" fillId="0" borderId="0" xfId="837" applyFont="1" applyFill="1" applyAlignment="1">
      <alignment horizontal="center"/>
      <protection/>
    </xf>
    <xf numFmtId="0" fontId="104" fillId="85" borderId="0" xfId="837" applyFont="1" applyFill="1" applyAlignment="1">
      <alignment horizontal="center"/>
      <protection/>
    </xf>
    <xf numFmtId="0" fontId="104" fillId="0" borderId="0" xfId="837" applyFont="1" applyFill="1" applyAlignment="1">
      <alignment horizontal="center"/>
      <protection/>
    </xf>
    <xf numFmtId="0" fontId="104" fillId="85" borderId="0" xfId="0" applyFont="1" applyFill="1" applyAlignment="1">
      <alignment horizontal="center"/>
    </xf>
    <xf numFmtId="0" fontId="104" fillId="0" borderId="0" xfId="0" applyFont="1" applyFill="1" applyAlignment="1">
      <alignment horizontal="center"/>
    </xf>
    <xf numFmtId="0" fontId="104" fillId="85" borderId="0" xfId="837" applyFont="1" applyFill="1" applyAlignment="1">
      <alignment horizontal="center"/>
      <protection/>
    </xf>
    <xf numFmtId="0" fontId="104" fillId="0" borderId="0" xfId="837" applyFont="1" applyFill="1" applyAlignment="1">
      <alignment horizontal="center"/>
      <protection/>
    </xf>
  </cellXfs>
  <cellStyles count="1088">
    <cellStyle name="Normal" xfId="0"/>
    <cellStyle name=" Writer Import]&#13;&#10;Display Dialog=No&#13;&#10;&#13;&#10;[Horizontal Arrange]&#13;&#10;Dimensions Interlocking=Yes&#13;&#10;Sum Hierarchy=Yes&#13;&#10;Generate" xfId="15"/>
    <cellStyle name=" Writer Import]&#13;&#10;Display Dialog=No&#13;&#10;&#13;&#10;[Horizontal Arrange]&#13;&#10;Dimensions Interlocking=Yes&#13;&#10;Sum Hierarchy=Yes&#13;&#10;Generate 2" xfId="16"/>
    <cellStyle name="]&#13;&#10;Width=797&#13;&#10;Height=554&#13;&#10;&#13;&#10;[Code]&#13;&#10;Code0=/nyf50&#13;&#10;Code1=4500000136&#13;&#10;Code2=ME23&#13;&#10;Code3=4500002322&#13;&#10;Code4=#&#13;&#10;Code5=MB01&#13;&#10;" xfId="17"/>
    <cellStyle name="]&#13;&#10;Width=797&#13;&#10;Height=554&#13;&#10;&#13;&#10;[Code]&#13;&#10;Code0=/nyf50&#13;&#10;Code1=4500000136&#13;&#10;Code2=ME23&#13;&#10;Code3=4500002322&#13;&#10;Code4=#&#13;&#10;Code5=MB01&#13;&#10; 2" xfId="18"/>
    <cellStyle name="_Rid_10_xt_ml_s31" xfId="19"/>
    <cellStyle name="_Rid_10_xt_ml_s31 2" xfId="20"/>
    <cellStyle name="_Rid_10_xt_ml_s6" xfId="21"/>
    <cellStyle name="_Rid_10_xt_ml_s6 2" xfId="22"/>
    <cellStyle name="_Rid_10_xt_ml_s7" xfId="23"/>
    <cellStyle name="_Rid_10_xt_ml_s7 2" xfId="24"/>
    <cellStyle name="_Rid_10_xt_mv_s12" xfId="25"/>
    <cellStyle name="_Rid_10_xt_mv_s12 2" xfId="26"/>
    <cellStyle name="_Rid_10_xt_mv_s13" xfId="27"/>
    <cellStyle name="_Rid_10_xt_mv_s13 2" xfId="28"/>
    <cellStyle name="_Rid_10_xt_s33" xfId="29"/>
    <cellStyle name="_Rid_10_xt_s33 2" xfId="30"/>
    <cellStyle name="_Rid_10_xt_s6" xfId="31"/>
    <cellStyle name="_Rid_10_xt_s6 2" xfId="32"/>
    <cellStyle name="_Rid_11_s0" xfId="33"/>
    <cellStyle name="_Rid_11_s0 2" xfId="34"/>
    <cellStyle name="_Rid_11_s1" xfId="35"/>
    <cellStyle name="_Rid_11_s1 2" xfId="36"/>
    <cellStyle name="_Rid_11_s2_s3" xfId="37"/>
    <cellStyle name="_Rid_11_s2_s3 2" xfId="38"/>
    <cellStyle name="_Rid_11_xt_ml_s13" xfId="39"/>
    <cellStyle name="_Rid_11_xt_ml_s13 2" xfId="40"/>
    <cellStyle name="_Rid_11_xt_ml_s8" xfId="41"/>
    <cellStyle name="_Rid_11_xt_ml_s8 2" xfId="42"/>
    <cellStyle name="_Rid_11_xt_xm" xfId="43"/>
    <cellStyle name="_Rid_11_xt_xm 2" xfId="44"/>
    <cellStyle name="_Rid_12_cl_s3" xfId="45"/>
    <cellStyle name="_Rid_12_cl_s3 2" xfId="46"/>
    <cellStyle name="_Rid_12_cl_s5" xfId="47"/>
    <cellStyle name="_Rid_12_cl_s5 2" xfId="48"/>
    <cellStyle name="_Rid_12_s0" xfId="49"/>
    <cellStyle name="_Rid_12_s0 2" xfId="50"/>
    <cellStyle name="_Rid_12_s1" xfId="51"/>
    <cellStyle name="_Rid_12_s1 2" xfId="52"/>
    <cellStyle name="_Rid_12_s2" xfId="53"/>
    <cellStyle name="_Rid_12_s2 2" xfId="54"/>
    <cellStyle name="_Rid_12_xt_cv_s11_s10" xfId="55"/>
    <cellStyle name="_Rid_12_xt_cv_s11_s10 2" xfId="56"/>
    <cellStyle name="_Rid_12_xt_cv_s12_s10" xfId="57"/>
    <cellStyle name="_Rid_12_xt_cv_s12_s10 2" xfId="58"/>
    <cellStyle name="_Rid_12_xt_cv_s13_s10" xfId="59"/>
    <cellStyle name="_Rid_12_xt_cv_s13_s10 2" xfId="60"/>
    <cellStyle name="_Rid_12_xt_cv_s14_s10" xfId="61"/>
    <cellStyle name="_Rid_12_xt_cv_s14_s10 2" xfId="62"/>
    <cellStyle name="_Rid_12_xt_cv_s15_s10" xfId="63"/>
    <cellStyle name="_Rid_12_xt_cv_s15_s10 2" xfId="64"/>
    <cellStyle name="_Rid_12_xt_cv_s16_s10" xfId="65"/>
    <cellStyle name="_Rid_12_xt_cv_s16_s10 2" xfId="66"/>
    <cellStyle name="_Rid_12_xt_cv_s17_s10" xfId="67"/>
    <cellStyle name="_Rid_12_xt_cv_s17_s10 2" xfId="68"/>
    <cellStyle name="_Rid_12_xt_cv_s18_s10" xfId="69"/>
    <cellStyle name="_Rid_12_xt_cv_s18_s10 2" xfId="70"/>
    <cellStyle name="_Rid_12_xt_cv_s20_s10" xfId="71"/>
    <cellStyle name="_Rid_12_xt_cv_s20_s10 2" xfId="72"/>
    <cellStyle name="_Rid_12_xt_cv_s21_s10" xfId="73"/>
    <cellStyle name="_Rid_12_xt_cv_s21_s10 2" xfId="74"/>
    <cellStyle name="_Rid_12_xt_cv_s22_s10" xfId="75"/>
    <cellStyle name="_Rid_12_xt_cv_s22_s10 2" xfId="76"/>
    <cellStyle name="_Rid_12_xt_cv_s23_s10" xfId="77"/>
    <cellStyle name="_Rid_12_xt_cv_s23_s10 2" xfId="78"/>
    <cellStyle name="_Rid_12_xt_cv_s24_s10" xfId="79"/>
    <cellStyle name="_Rid_12_xt_cv_s24_s10 2" xfId="80"/>
    <cellStyle name="_Rid_12_xt_cv_s25_s10" xfId="81"/>
    <cellStyle name="_Rid_12_xt_cv_s25_s10 2" xfId="82"/>
    <cellStyle name="_Rid_12_xt_cv_s9_s10" xfId="83"/>
    <cellStyle name="_Rid_12_xt_cv_s9_s10 2" xfId="84"/>
    <cellStyle name="_Rid_12_xt_ml_s19" xfId="85"/>
    <cellStyle name="_Rid_12_xt_ml_s19 2" xfId="86"/>
    <cellStyle name="_Rid_12_xt_ml_s8" xfId="87"/>
    <cellStyle name="_Rid_12_xt_ml_s8 2" xfId="88"/>
    <cellStyle name="_Rid_12_xt_s26" xfId="89"/>
    <cellStyle name="_Rid_12_xt_s26 2" xfId="90"/>
    <cellStyle name="_Rid_12_xt_s4" xfId="91"/>
    <cellStyle name="_Rid_12_xt_s4 2" xfId="92"/>
    <cellStyle name="_Rid_12_xt_s6" xfId="93"/>
    <cellStyle name="_Rid_12_xt_s6 2" xfId="94"/>
    <cellStyle name="_Rid_12_xt_s7" xfId="95"/>
    <cellStyle name="_Rid_12_xt_s7 2" xfId="96"/>
    <cellStyle name="_Rid_12_xt_xm" xfId="97"/>
    <cellStyle name="_Rid_12_xt_xm 2" xfId="98"/>
    <cellStyle name="_Rid_13_cl_s3" xfId="99"/>
    <cellStyle name="_Rid_13_cl_s3 2" xfId="100"/>
    <cellStyle name="_Rid_13_cl_s5" xfId="101"/>
    <cellStyle name="_Rid_13_cl_s5 2" xfId="102"/>
    <cellStyle name="_Rid_13_cl_s7" xfId="103"/>
    <cellStyle name="_Rid_13_cl_s7 2" xfId="104"/>
    <cellStyle name="_Rid_13_s0" xfId="105"/>
    <cellStyle name="_Rid_13_s0 2" xfId="106"/>
    <cellStyle name="_Rid_13_s1" xfId="107"/>
    <cellStyle name="_Rid_13_s1 2" xfId="108"/>
    <cellStyle name="_Rid_13_s2" xfId="109"/>
    <cellStyle name="_Rid_13_s2 2" xfId="110"/>
    <cellStyle name="_Rid_13_xt_cv_s10_s6" xfId="111"/>
    <cellStyle name="_Rid_13_xt_cv_s10_s6 2" xfId="112"/>
    <cellStyle name="_Rid_13_xt_cv_s11_s6" xfId="113"/>
    <cellStyle name="_Rid_13_xt_cv_s11_s6 2" xfId="114"/>
    <cellStyle name="_Rid_13_xt_cv_s12_s6" xfId="115"/>
    <cellStyle name="_Rid_13_xt_cv_s12_s6 2" xfId="116"/>
    <cellStyle name="_Rid_13_xt_cv_s13_s6" xfId="117"/>
    <cellStyle name="_Rid_13_xt_cv_s13_s6 2" xfId="118"/>
    <cellStyle name="_Rid_13_xt_cv_s14_s6" xfId="119"/>
    <cellStyle name="_Rid_13_xt_cv_s14_s6 2" xfId="120"/>
    <cellStyle name="_Rid_13_xt_cv_s15_s6" xfId="121"/>
    <cellStyle name="_Rid_13_xt_cv_s15_s6 2" xfId="122"/>
    <cellStyle name="_Rid_13_xt_cv_s16_s6" xfId="123"/>
    <cellStyle name="_Rid_13_xt_cv_s16_s6 2" xfId="124"/>
    <cellStyle name="_Rid_13_xt_cv_s17_s6" xfId="125"/>
    <cellStyle name="_Rid_13_xt_cv_s17_s6 2" xfId="126"/>
    <cellStyle name="_Rid_13_xt_cv_s18_s6" xfId="127"/>
    <cellStyle name="_Rid_13_xt_cv_s18_s6 2" xfId="128"/>
    <cellStyle name="_Rid_13_xt_cv_s20_s6" xfId="129"/>
    <cellStyle name="_Rid_13_xt_cv_s20_s6 2" xfId="130"/>
    <cellStyle name="_Rid_13_xt_cv_s21_s6" xfId="131"/>
    <cellStyle name="_Rid_13_xt_cv_s21_s6 2" xfId="132"/>
    <cellStyle name="_Rid_13_xt_cv_s22_s6" xfId="133"/>
    <cellStyle name="_Rid_13_xt_cv_s22_s6 2" xfId="134"/>
    <cellStyle name="_Rid_13_xt_cv_s9_s6" xfId="135"/>
    <cellStyle name="_Rid_13_xt_cv_s9_s6 2" xfId="136"/>
    <cellStyle name="_Rid_13_xt_ml_s19" xfId="137"/>
    <cellStyle name="_Rid_13_xt_ml_s19 2" xfId="138"/>
    <cellStyle name="_Rid_13_xt_ml_s8" xfId="139"/>
    <cellStyle name="_Rid_13_xt_ml_s8 2" xfId="140"/>
    <cellStyle name="_Rid_13_xt_s23" xfId="141"/>
    <cellStyle name="_Rid_13_xt_s23 2" xfId="142"/>
    <cellStyle name="_Rid_13_xt_s4" xfId="143"/>
    <cellStyle name="_Rid_13_xt_s4 2" xfId="144"/>
    <cellStyle name="_Rid_13_xt_xm" xfId="145"/>
    <cellStyle name="_Rid_13_xt_xm 2" xfId="146"/>
    <cellStyle name="=C:\WINNT35\SYSTEM32\COMMAND.COM" xfId="147"/>
    <cellStyle name="=C:\WINNT35\SYSTEM32\COMMAND.COM 2" xfId="148"/>
    <cellStyle name="20% - Accent1" xfId="149"/>
    <cellStyle name="20% - Accent1 2" xfId="150"/>
    <cellStyle name="20% - Accent1 2 2" xfId="151"/>
    <cellStyle name="20% - Accent1 2 2 2" xfId="152"/>
    <cellStyle name="20% - Accent1 3" xfId="153"/>
    <cellStyle name="20% - Accent1 4" xfId="154"/>
    <cellStyle name="20% - Accent2" xfId="155"/>
    <cellStyle name="20% - Accent2 2" xfId="156"/>
    <cellStyle name="20% - Accent2 2 2" xfId="157"/>
    <cellStyle name="20% - Accent2 2 2 2" xfId="158"/>
    <cellStyle name="20% - Accent2 3" xfId="159"/>
    <cellStyle name="20% - Accent2 4" xfId="160"/>
    <cellStyle name="20% - Accent3" xfId="161"/>
    <cellStyle name="20% - Accent3 2" xfId="162"/>
    <cellStyle name="20% - Accent3 2 2" xfId="163"/>
    <cellStyle name="20% - Accent3 2 2 2" xfId="164"/>
    <cellStyle name="20% - Accent3 3" xfId="165"/>
    <cellStyle name="20% - Accent3 4" xfId="166"/>
    <cellStyle name="20% - Accent4" xfId="167"/>
    <cellStyle name="20% - Accent4 2" xfId="168"/>
    <cellStyle name="20% - Accent4 2 2" xfId="169"/>
    <cellStyle name="20% - Accent4 2 2 2" xfId="170"/>
    <cellStyle name="20% - Accent4 3" xfId="171"/>
    <cellStyle name="20% - Accent4 4" xfId="172"/>
    <cellStyle name="20% - Accent5" xfId="173"/>
    <cellStyle name="20% - Accent5 2" xfId="174"/>
    <cellStyle name="20% - Accent5 2 2" xfId="175"/>
    <cellStyle name="20% - Accent5 2 2 2" xfId="176"/>
    <cellStyle name="20% - Accent5 3" xfId="177"/>
    <cellStyle name="20% - Accent5 4" xfId="178"/>
    <cellStyle name="20% - Accent6" xfId="179"/>
    <cellStyle name="20% - Accent6 2" xfId="180"/>
    <cellStyle name="20% - Accent6 2 2" xfId="181"/>
    <cellStyle name="20% - Accent6 2 2 2" xfId="182"/>
    <cellStyle name="20% - Accent6 3" xfId="183"/>
    <cellStyle name="20% - Accent6 4" xfId="184"/>
    <cellStyle name="40% - Accent1" xfId="185"/>
    <cellStyle name="40% - Accent1 2" xfId="186"/>
    <cellStyle name="40% - Accent1 2 2" xfId="187"/>
    <cellStyle name="40% - Accent1 2 3" xfId="188"/>
    <cellStyle name="40% - Accent1 2 4" xfId="189"/>
    <cellStyle name="40% - Accent1 3" xfId="190"/>
    <cellStyle name="40% - Accent1 4" xfId="191"/>
    <cellStyle name="40% - Accent1 5" xfId="192"/>
    <cellStyle name="40% - Accent2" xfId="193"/>
    <cellStyle name="40% - Accent2 2" xfId="194"/>
    <cellStyle name="40% - Accent2 2 2" xfId="195"/>
    <cellStyle name="40% - Accent2 2 2 2" xfId="196"/>
    <cellStyle name="40% - Accent2 3" xfId="197"/>
    <cellStyle name="40% - Accent2 4" xfId="198"/>
    <cellStyle name="40% - Accent3" xfId="199"/>
    <cellStyle name="40% - Accent3 2" xfId="200"/>
    <cellStyle name="40% - Accent3 2 2" xfId="201"/>
    <cellStyle name="40% - Accent3 2 2 2" xfId="202"/>
    <cellStyle name="40% - Accent3 3" xfId="203"/>
    <cellStyle name="40% - Accent3 4" xfId="204"/>
    <cellStyle name="40% - Accent4" xfId="205"/>
    <cellStyle name="40% - Accent4 2" xfId="206"/>
    <cellStyle name="40% - Accent4 2 2" xfId="207"/>
    <cellStyle name="40% - Accent4 2 2 2" xfId="208"/>
    <cellStyle name="40% - Accent4 3" xfId="209"/>
    <cellStyle name="40% - Accent4 4" xfId="210"/>
    <cellStyle name="40% - Accent5" xfId="211"/>
    <cellStyle name="40% - Accent5 2" xfId="212"/>
    <cellStyle name="40% - Accent5 2 2" xfId="213"/>
    <cellStyle name="40% - Accent5 2 2 2" xfId="214"/>
    <cellStyle name="40% - Accent5 3" xfId="215"/>
    <cellStyle name="40% - Accent5 4" xfId="216"/>
    <cellStyle name="40% - Accent6" xfId="217"/>
    <cellStyle name="40% - Accent6 2" xfId="218"/>
    <cellStyle name="40% - Accent6 2 2" xfId="219"/>
    <cellStyle name="40% - Accent6 2 2 2" xfId="220"/>
    <cellStyle name="40% - Accent6 3" xfId="221"/>
    <cellStyle name="40% - Accent6 4" xfId="222"/>
    <cellStyle name="60% - Accent1" xfId="223"/>
    <cellStyle name="60% - Accent1 2" xfId="224"/>
    <cellStyle name="60% - Accent1 2 2" xfId="225"/>
    <cellStyle name="60% - Accent1 2 2 2" xfId="226"/>
    <cellStyle name="60% - Accent1 3" xfId="227"/>
    <cellStyle name="60% - Accent1 4" xfId="228"/>
    <cellStyle name="60% - Accent2" xfId="229"/>
    <cellStyle name="60% - Accent2 2" xfId="230"/>
    <cellStyle name="60% - Accent2 2 2" xfId="231"/>
    <cellStyle name="60% - Accent2 2 2 2" xfId="232"/>
    <cellStyle name="60% - Accent2 3" xfId="233"/>
    <cellStyle name="60% - Accent2 4" xfId="234"/>
    <cellStyle name="60% - Accent3" xfId="235"/>
    <cellStyle name="60% - Accent3 2" xfId="236"/>
    <cellStyle name="60% - Accent3 2 2" xfId="237"/>
    <cellStyle name="60% - Accent3 2 2 2" xfId="238"/>
    <cellStyle name="60% - Accent3 3" xfId="239"/>
    <cellStyle name="60% - Accent3 4" xfId="240"/>
    <cellStyle name="60% - Accent4" xfId="241"/>
    <cellStyle name="60% - Accent4 2" xfId="242"/>
    <cellStyle name="60% - Accent4 2 2" xfId="243"/>
    <cellStyle name="60% - Accent4 2 2 2" xfId="244"/>
    <cellStyle name="60% - Accent4 3" xfId="245"/>
    <cellStyle name="60% - Accent4 4" xfId="246"/>
    <cellStyle name="60% - Accent5" xfId="247"/>
    <cellStyle name="60% - Accent5 2" xfId="248"/>
    <cellStyle name="60% - Accent5 2 2" xfId="249"/>
    <cellStyle name="60% - Accent5 2 2 2" xfId="250"/>
    <cellStyle name="60% - Accent5 3" xfId="251"/>
    <cellStyle name="60% - Accent5 4" xfId="252"/>
    <cellStyle name="60% - Accent6" xfId="253"/>
    <cellStyle name="60% - Accent6 2" xfId="254"/>
    <cellStyle name="60% - Accent6 2 2" xfId="255"/>
    <cellStyle name="60% - Accent6 2 2 2" xfId="256"/>
    <cellStyle name="60% - Accent6 3" xfId="257"/>
    <cellStyle name="60% - Accent6 4" xfId="258"/>
    <cellStyle name="Accent1" xfId="259"/>
    <cellStyle name="Accent1 2" xfId="260"/>
    <cellStyle name="Accent1 2 2" xfId="261"/>
    <cellStyle name="Accent1 2 2 2" xfId="262"/>
    <cellStyle name="Accent1 3" xfId="263"/>
    <cellStyle name="Accent1 4" xfId="264"/>
    <cellStyle name="Accent2" xfId="265"/>
    <cellStyle name="Accent2 2" xfId="266"/>
    <cellStyle name="Accent2 2 2" xfId="267"/>
    <cellStyle name="Accent2 2 2 2" xfId="268"/>
    <cellStyle name="Accent2 3" xfId="269"/>
    <cellStyle name="Accent2 4" xfId="270"/>
    <cellStyle name="Accent3" xfId="271"/>
    <cellStyle name="Accent3 2" xfId="272"/>
    <cellStyle name="Accent3 2 2" xfId="273"/>
    <cellStyle name="Accent3 2 2 2" xfId="274"/>
    <cellStyle name="Accent3 3" xfId="275"/>
    <cellStyle name="Accent3 4" xfId="276"/>
    <cellStyle name="Accent4" xfId="277"/>
    <cellStyle name="Accent4 2" xfId="278"/>
    <cellStyle name="Accent4 2 2" xfId="279"/>
    <cellStyle name="Accent4 2 2 2" xfId="280"/>
    <cellStyle name="Accent4 3" xfId="281"/>
    <cellStyle name="Accent4 4" xfId="282"/>
    <cellStyle name="Accent5" xfId="283"/>
    <cellStyle name="Accent5 2" xfId="284"/>
    <cellStyle name="Accent5 2 2" xfId="285"/>
    <cellStyle name="Accent5 2 2 2" xfId="286"/>
    <cellStyle name="Accent5 3" xfId="287"/>
    <cellStyle name="Accent5 4" xfId="288"/>
    <cellStyle name="Accent5 5" xfId="289"/>
    <cellStyle name="Accent6" xfId="290"/>
    <cellStyle name="Accent6 2" xfId="291"/>
    <cellStyle name="Accent6 2 2" xfId="292"/>
    <cellStyle name="Accent6 2 2 2" xfId="293"/>
    <cellStyle name="Accent6 3" xfId="294"/>
    <cellStyle name="Accent6 4" xfId="295"/>
    <cellStyle name="Bad" xfId="296"/>
    <cellStyle name="Bad 2" xfId="297"/>
    <cellStyle name="Bad 2 2" xfId="298"/>
    <cellStyle name="Bad 2 2 2" xfId="299"/>
    <cellStyle name="Bad 3" xfId="300"/>
    <cellStyle name="Bad 4" xfId="301"/>
    <cellStyle name="Bad 5" xfId="302"/>
    <cellStyle name="Calculation" xfId="303"/>
    <cellStyle name="Calculation 2" xfId="304"/>
    <cellStyle name="Calculation 2 2" xfId="305"/>
    <cellStyle name="Calculation 2 2 2" xfId="306"/>
    <cellStyle name="Calculation 3" xfId="307"/>
    <cellStyle name="Calculation 4" xfId="308"/>
    <cellStyle name="Check Cell" xfId="309"/>
    <cellStyle name="Check Cell 2" xfId="310"/>
    <cellStyle name="Check Cell 2 2" xfId="311"/>
    <cellStyle name="Check Cell 2 2 2" xfId="312"/>
    <cellStyle name="Check Cell 3" xfId="313"/>
    <cellStyle name="Check Cell 4" xfId="314"/>
    <cellStyle name="Comma" xfId="315"/>
    <cellStyle name="Comma [0]" xfId="316"/>
    <cellStyle name="Comma 10" xfId="317"/>
    <cellStyle name="Comma 10 2" xfId="318"/>
    <cellStyle name="Comma 11" xfId="319"/>
    <cellStyle name="Comma 11 2" xfId="320"/>
    <cellStyle name="Comma 12" xfId="321"/>
    <cellStyle name="Comma 12 2" xfId="322"/>
    <cellStyle name="Comma 13" xfId="323"/>
    <cellStyle name="Comma 13 2" xfId="324"/>
    <cellStyle name="Comma 13 3" xfId="325"/>
    <cellStyle name="Comma 14" xfId="326"/>
    <cellStyle name="Comma 15" xfId="327"/>
    <cellStyle name="Comma 16" xfId="328"/>
    <cellStyle name="Comma 17" xfId="329"/>
    <cellStyle name="Comma 17 2" xfId="330"/>
    <cellStyle name="Comma 17 3" xfId="331"/>
    <cellStyle name="Comma 18" xfId="332"/>
    <cellStyle name="Comma 19" xfId="333"/>
    <cellStyle name="Comma 2" xfId="334"/>
    <cellStyle name="Comma 2 19" xfId="335"/>
    <cellStyle name="Comma 2 2" xfId="336"/>
    <cellStyle name="Comma 2 2 2" xfId="337"/>
    <cellStyle name="Comma 2 2 2 2" xfId="338"/>
    <cellStyle name="Comma 2 2 2 3" xfId="339"/>
    <cellStyle name="Comma 2 2 3" xfId="340"/>
    <cellStyle name="Comma 2 2 4" xfId="341"/>
    <cellStyle name="Comma 2 2 5" xfId="342"/>
    <cellStyle name="Comma 2 2 6" xfId="343"/>
    <cellStyle name="Comma 2 3" xfId="344"/>
    <cellStyle name="Comma 2 3 2" xfId="345"/>
    <cellStyle name="Comma 2 3 2 2" xfId="346"/>
    <cellStyle name="Comma 2 3 2 2 2" xfId="347"/>
    <cellStyle name="Comma 2 3 3" xfId="348"/>
    <cellStyle name="Comma 2 4" xfId="349"/>
    <cellStyle name="Comma 2 4 2" xfId="350"/>
    <cellStyle name="Comma 2 4 3" xfId="351"/>
    <cellStyle name="Comma 2 5" xfId="352"/>
    <cellStyle name="Comma 2 5 2" xfId="353"/>
    <cellStyle name="Comma 2 5 3" xfId="354"/>
    <cellStyle name="Comma 2 5 3 2" xfId="355"/>
    <cellStyle name="Comma 2 5 4" xfId="356"/>
    <cellStyle name="Comma 2 6" xfId="357"/>
    <cellStyle name="Comma 2 6 2" xfId="358"/>
    <cellStyle name="Comma 2 7" xfId="359"/>
    <cellStyle name="Comma 2 7 2" xfId="360"/>
    <cellStyle name="Comma 20" xfId="361"/>
    <cellStyle name="Comma 22" xfId="362"/>
    <cellStyle name="Comma 24" xfId="363"/>
    <cellStyle name="Comma 3" xfId="364"/>
    <cellStyle name="Comma 3 2" xfId="365"/>
    <cellStyle name="Comma 3 2 2" xfId="366"/>
    <cellStyle name="Comma 3 2 2 2" xfId="367"/>
    <cellStyle name="Comma 3 2 2 3" xfId="368"/>
    <cellStyle name="Comma 3 2 2 3 2" xfId="369"/>
    <cellStyle name="Comma 3 2 3" xfId="370"/>
    <cellStyle name="Comma 3 2 3 2" xfId="371"/>
    <cellStyle name="Comma 3 2 3 3" xfId="372"/>
    <cellStyle name="Comma 3 2 3 3 2" xfId="373"/>
    <cellStyle name="Comma 3 2 3 3 3" xfId="374"/>
    <cellStyle name="Comma 3 2 3 3 3 2" xfId="375"/>
    <cellStyle name="Comma 3 2 4" xfId="376"/>
    <cellStyle name="Comma 3 2 4 2" xfId="377"/>
    <cellStyle name="Comma 3 2 4 3" xfId="378"/>
    <cellStyle name="Comma 3 2 5" xfId="379"/>
    <cellStyle name="Comma 3 2 6" xfId="380"/>
    <cellStyle name="Comma 3 2 6 2" xfId="381"/>
    <cellStyle name="Comma 3 3" xfId="382"/>
    <cellStyle name="Comma 3 3 2" xfId="383"/>
    <cellStyle name="Comma 3 3 2 2" xfId="384"/>
    <cellStyle name="Comma 3 3 2 3" xfId="385"/>
    <cellStyle name="Comma 3 3 3" xfId="386"/>
    <cellStyle name="Comma 3 3 3 2" xfId="387"/>
    <cellStyle name="Comma 3 3 4" xfId="388"/>
    <cellStyle name="Comma 3 4" xfId="389"/>
    <cellStyle name="Comma 3 4 2" xfId="390"/>
    <cellStyle name="Comma 3 4 3" xfId="391"/>
    <cellStyle name="Comma 3 4 3 2" xfId="392"/>
    <cellStyle name="Comma 3 4 4" xfId="393"/>
    <cellStyle name="Comma 3 5" xfId="394"/>
    <cellStyle name="Comma 3 5 2" xfId="395"/>
    <cellStyle name="Comma 3 5 3" xfId="396"/>
    <cellStyle name="Comma 3 6" xfId="397"/>
    <cellStyle name="Comma 3 6 2" xfId="398"/>
    <cellStyle name="Comma 3 7" xfId="399"/>
    <cellStyle name="Comma 3 7 2" xfId="400"/>
    <cellStyle name="Comma 3 8" xfId="401"/>
    <cellStyle name="Comma 4" xfId="402"/>
    <cellStyle name="Comma 4 2" xfId="403"/>
    <cellStyle name="Comma 4 2 2" xfId="404"/>
    <cellStyle name="Comma 4 2 2 2" xfId="405"/>
    <cellStyle name="Comma 4 2 2 3" xfId="406"/>
    <cellStyle name="Comma 4 2 3" xfId="407"/>
    <cellStyle name="Comma 4 2 4" xfId="408"/>
    <cellStyle name="Comma 4 2 5" xfId="409"/>
    <cellStyle name="Comma 4 2 6" xfId="410"/>
    <cellStyle name="Comma 4 3" xfId="411"/>
    <cellStyle name="Comma 4 3 2" xfId="412"/>
    <cellStyle name="Comma 4 3 2 2" xfId="413"/>
    <cellStyle name="Comma 4 3 3" xfId="414"/>
    <cellStyle name="Comma 4 3 3 2" xfId="415"/>
    <cellStyle name="Comma 4 3 4" xfId="416"/>
    <cellStyle name="Comma 4 3 4 2" xfId="417"/>
    <cellStyle name="Comma 4 3 5" xfId="418"/>
    <cellStyle name="Comma 4 3 5 2" xfId="419"/>
    <cellStyle name="Comma 4 4" xfId="420"/>
    <cellStyle name="Comma 4 4 2" xfId="421"/>
    <cellStyle name="Comma 4 4 2 2" xfId="422"/>
    <cellStyle name="Comma 4 4 2 3" xfId="423"/>
    <cellStyle name="Comma 4 4 3" xfId="424"/>
    <cellStyle name="Comma 4 4 4" xfId="425"/>
    <cellStyle name="Comma 4 4 4 2" xfId="426"/>
    <cellStyle name="Comma 4 4 5" xfId="427"/>
    <cellStyle name="Comma 4 5" xfId="428"/>
    <cellStyle name="Comma 4 5 2" xfId="429"/>
    <cellStyle name="Comma 4 5 3" xfId="430"/>
    <cellStyle name="Comma 4 5 4" xfId="431"/>
    <cellStyle name="Comma 4 6" xfId="432"/>
    <cellStyle name="Comma 4 6 2" xfId="433"/>
    <cellStyle name="Comma 4 6 3" xfId="434"/>
    <cellStyle name="Comma 4 6 4" xfId="435"/>
    <cellStyle name="Comma 4 7" xfId="436"/>
    <cellStyle name="Comma 4 8" xfId="437"/>
    <cellStyle name="Comma 4 8 2" xfId="438"/>
    <cellStyle name="Comma 5" xfId="439"/>
    <cellStyle name="Comma 5 2" xfId="440"/>
    <cellStyle name="Comma 5 2 2" xfId="441"/>
    <cellStyle name="Comma 5 2 2 2" xfId="442"/>
    <cellStyle name="Comma 5 2 2 3" xfId="443"/>
    <cellStyle name="Comma 5 2 2 3 2" xfId="444"/>
    <cellStyle name="Comma 5 2 2 4" xfId="445"/>
    <cellStyle name="Comma 5 2 2 4 2" xfId="446"/>
    <cellStyle name="Comma 5 2 3" xfId="447"/>
    <cellStyle name="Comma 5 2 4" xfId="448"/>
    <cellStyle name="Comma 5 2 4 2" xfId="449"/>
    <cellStyle name="Comma 5 2 5" xfId="450"/>
    <cellStyle name="Comma 5 2 5 2" xfId="451"/>
    <cellStyle name="Comma 5 3" xfId="452"/>
    <cellStyle name="Comma 5 3 2" xfId="453"/>
    <cellStyle name="Comma 5 3 3" xfId="454"/>
    <cellStyle name="Comma 5 4" xfId="455"/>
    <cellStyle name="Comma 5 4 2" xfId="456"/>
    <cellStyle name="Comma 5 4 3" xfId="457"/>
    <cellStyle name="Comma 5 4 3 2" xfId="458"/>
    <cellStyle name="Comma 5 5" xfId="459"/>
    <cellStyle name="Comma 5 5 2" xfId="460"/>
    <cellStyle name="Comma 6" xfId="461"/>
    <cellStyle name="Comma 6 2" xfId="462"/>
    <cellStyle name="Comma 6 2 2" xfId="463"/>
    <cellStyle name="Comma 6 2 3" xfId="464"/>
    <cellStyle name="Comma 6 2 3 2" xfId="465"/>
    <cellStyle name="Comma 6 3" xfId="466"/>
    <cellStyle name="Comma 6 4" xfId="467"/>
    <cellStyle name="Comma 7" xfId="468"/>
    <cellStyle name="Comma 7 2" xfId="469"/>
    <cellStyle name="Comma 7 2 2" xfId="470"/>
    <cellStyle name="Comma 7 3" xfId="471"/>
    <cellStyle name="Comma 8" xfId="472"/>
    <cellStyle name="Comma 8 2" xfId="473"/>
    <cellStyle name="Comma 9" xfId="474"/>
    <cellStyle name="Comma 9 2" xfId="475"/>
    <cellStyle name="Currency" xfId="476"/>
    <cellStyle name="Currency [0]" xfId="477"/>
    <cellStyle name="Currency [0] 2" xfId="478"/>
    <cellStyle name="Currency [0] 3" xfId="479"/>
    <cellStyle name="Currency [0] 3 2" xfId="480"/>
    <cellStyle name="Currency 10" xfId="481"/>
    <cellStyle name="Currency 10 2" xfId="482"/>
    <cellStyle name="Currency 11" xfId="483"/>
    <cellStyle name="Currency 12" xfId="484"/>
    <cellStyle name="Currency 13" xfId="485"/>
    <cellStyle name="Currency 14" xfId="486"/>
    <cellStyle name="Currency 15" xfId="487"/>
    <cellStyle name="Currency 16" xfId="488"/>
    <cellStyle name="Currency 2" xfId="489"/>
    <cellStyle name="Currency 2 2" xfId="490"/>
    <cellStyle name="Currency 2 3" xfId="491"/>
    <cellStyle name="Currency 2 3 2" xfId="492"/>
    <cellStyle name="Currency 2 3 3" xfId="493"/>
    <cellStyle name="Currency 2 3 3 2" xfId="494"/>
    <cellStyle name="Currency 2 3 4" xfId="495"/>
    <cellStyle name="Currency 2 4" xfId="496"/>
    <cellStyle name="Currency 2 4 2" xfId="497"/>
    <cellStyle name="Currency 3" xfId="498"/>
    <cellStyle name="Currency 3 2" xfId="499"/>
    <cellStyle name="Currency 3 2 2" xfId="500"/>
    <cellStyle name="Currency 3 2 2 2" xfId="501"/>
    <cellStyle name="Currency 3 2 3" xfId="502"/>
    <cellStyle name="Currency 3 2 4" xfId="503"/>
    <cellStyle name="Currency 4" xfId="504"/>
    <cellStyle name="Currency 4 2" xfId="505"/>
    <cellStyle name="Currency 5" xfId="506"/>
    <cellStyle name="Currency 5 2" xfId="507"/>
    <cellStyle name="Currency 6" xfId="508"/>
    <cellStyle name="Currency 6 2" xfId="509"/>
    <cellStyle name="Currency 7" xfId="510"/>
    <cellStyle name="Currency 7 2" xfId="511"/>
    <cellStyle name="Currency 8" xfId="512"/>
    <cellStyle name="Currency 8 2" xfId="513"/>
    <cellStyle name="Currency 9" xfId="514"/>
    <cellStyle name="Currency 9 2" xfId="515"/>
    <cellStyle name="data_entry" xfId="516"/>
    <cellStyle name="Decimal" xfId="517"/>
    <cellStyle name="Euro" xfId="518"/>
    <cellStyle name="Euro 2" xfId="519"/>
    <cellStyle name="Explanatory Text" xfId="520"/>
    <cellStyle name="Explanatory Text 2" xfId="521"/>
    <cellStyle name="Explanatory Text 2 2" xfId="522"/>
    <cellStyle name="Explanatory Text 2 2 2" xfId="523"/>
    <cellStyle name="Explanatory Text 3" xfId="524"/>
    <cellStyle name="Gentia To Excel" xfId="525"/>
    <cellStyle name="Good" xfId="526"/>
    <cellStyle name="Good 2" xfId="527"/>
    <cellStyle name="Good 2 2" xfId="528"/>
    <cellStyle name="Good 2 2 2" xfId="529"/>
    <cellStyle name="Good 3" xfId="530"/>
    <cellStyle name="Good 4" xfId="531"/>
    <cellStyle name="Good 5" xfId="532"/>
    <cellStyle name="Heading 1" xfId="533"/>
    <cellStyle name="Heading 1 2" xfId="534"/>
    <cellStyle name="Heading 1 2 2" xfId="535"/>
    <cellStyle name="Heading 1 2 2 2" xfId="536"/>
    <cellStyle name="Heading 1 3" xfId="537"/>
    <cellStyle name="Heading 2" xfId="538"/>
    <cellStyle name="Heading 2 2" xfId="539"/>
    <cellStyle name="Heading 2 2 2" xfId="540"/>
    <cellStyle name="Heading 2 2 2 2" xfId="541"/>
    <cellStyle name="Heading 2 3" xfId="542"/>
    <cellStyle name="Heading 3" xfId="543"/>
    <cellStyle name="Heading 3 2" xfId="544"/>
    <cellStyle name="Heading 3 2 2" xfId="545"/>
    <cellStyle name="Heading 3 2 2 2" xfId="546"/>
    <cellStyle name="Heading 3 3" xfId="547"/>
    <cellStyle name="Heading 4" xfId="548"/>
    <cellStyle name="Heading 4 2" xfId="549"/>
    <cellStyle name="Heading 4 2 2" xfId="550"/>
    <cellStyle name="Heading 4 2 2 2" xfId="551"/>
    <cellStyle name="Heading 4 3" xfId="552"/>
    <cellStyle name="Hyperlink 2" xfId="553"/>
    <cellStyle name="Input" xfId="554"/>
    <cellStyle name="Input 2" xfId="555"/>
    <cellStyle name="Input 2 2" xfId="556"/>
    <cellStyle name="Input 2 2 2" xfId="557"/>
    <cellStyle name="Input 3" xfId="558"/>
    <cellStyle name="Input 4" xfId="559"/>
    <cellStyle name="Labels 8p Bold" xfId="560"/>
    <cellStyle name="Labels 8p Bold 2" xfId="561"/>
    <cellStyle name="Linked Cell" xfId="562"/>
    <cellStyle name="Linked Cell 2" xfId="563"/>
    <cellStyle name="Linked Cell 2 2" xfId="564"/>
    <cellStyle name="Linked Cell 2 2 2" xfId="565"/>
    <cellStyle name="Linked Cell 3" xfId="566"/>
    <cellStyle name="Migliaia (0)_LINEA GLOBALE" xfId="567"/>
    <cellStyle name="Migliaia_LINEA GLOBALE" xfId="568"/>
    <cellStyle name="Neutral" xfId="569"/>
    <cellStyle name="Neutral 2" xfId="570"/>
    <cellStyle name="Neutral 2 2" xfId="571"/>
    <cellStyle name="Neutral 2 2 2" xfId="572"/>
    <cellStyle name="Neutral 3" xfId="573"/>
    <cellStyle name="Neutral 4" xfId="574"/>
    <cellStyle name="Neutral 5" xfId="575"/>
    <cellStyle name="Normal - Style1" xfId="576"/>
    <cellStyle name="Normal - Style2" xfId="577"/>
    <cellStyle name="Normal 10" xfId="578"/>
    <cellStyle name="Normal 10 2" xfId="579"/>
    <cellStyle name="Normal 100" xfId="580"/>
    <cellStyle name="Normal 101" xfId="581"/>
    <cellStyle name="Normal 102" xfId="582"/>
    <cellStyle name="Normal 103" xfId="583"/>
    <cellStyle name="Normal 104" xfId="584"/>
    <cellStyle name="Normal 105" xfId="585"/>
    <cellStyle name="Normal 106" xfId="586"/>
    <cellStyle name="Normal 107" xfId="587"/>
    <cellStyle name="Normal 108" xfId="588"/>
    <cellStyle name="Normal 109" xfId="589"/>
    <cellStyle name="Normal 11" xfId="590"/>
    <cellStyle name="Normal 11 2" xfId="591"/>
    <cellStyle name="Normal 11 3" xfId="592"/>
    <cellStyle name="Normal 110" xfId="593"/>
    <cellStyle name="Normal 111" xfId="594"/>
    <cellStyle name="Normal 112" xfId="595"/>
    <cellStyle name="Normal 113" xfId="596"/>
    <cellStyle name="Normal 114" xfId="597"/>
    <cellStyle name="Normal 115" xfId="598"/>
    <cellStyle name="Normal 116" xfId="599"/>
    <cellStyle name="Normal 117" xfId="600"/>
    <cellStyle name="Normal 118" xfId="601"/>
    <cellStyle name="Normal 119" xfId="602"/>
    <cellStyle name="Normal 12" xfId="603"/>
    <cellStyle name="Normal 12 2" xfId="604"/>
    <cellStyle name="Normal 120" xfId="605"/>
    <cellStyle name="Normal 121" xfId="606"/>
    <cellStyle name="Normal 122" xfId="607"/>
    <cellStyle name="Normal 123" xfId="608"/>
    <cellStyle name="Normal 124" xfId="609"/>
    <cellStyle name="Normal 125" xfId="610"/>
    <cellStyle name="Normal 126" xfId="611"/>
    <cellStyle name="Normal 127" xfId="612"/>
    <cellStyle name="Normal 128" xfId="613"/>
    <cellStyle name="Normal 129" xfId="614"/>
    <cellStyle name="Normal 13" xfId="615"/>
    <cellStyle name="Normal 13 2" xfId="616"/>
    <cellStyle name="Normal 13 3" xfId="617"/>
    <cellStyle name="Normal 130" xfId="618"/>
    <cellStyle name="Normal 131" xfId="619"/>
    <cellStyle name="Normal 132" xfId="620"/>
    <cellStyle name="Normal 133" xfId="621"/>
    <cellStyle name="Normal 134" xfId="622"/>
    <cellStyle name="Normal 135" xfId="623"/>
    <cellStyle name="Normal 136" xfId="624"/>
    <cellStyle name="Normal 137" xfId="625"/>
    <cellStyle name="Normal 138" xfId="626"/>
    <cellStyle name="Normal 139" xfId="627"/>
    <cellStyle name="Normal 14" xfId="628"/>
    <cellStyle name="Normal 140" xfId="629"/>
    <cellStyle name="Normal 141" xfId="630"/>
    <cellStyle name="Normal 142" xfId="631"/>
    <cellStyle name="Normal 143" xfId="632"/>
    <cellStyle name="Normal 144" xfId="633"/>
    <cellStyle name="Normal 145" xfId="634"/>
    <cellStyle name="Normal 146" xfId="635"/>
    <cellStyle name="Normal 147" xfId="636"/>
    <cellStyle name="Normal 148" xfId="637"/>
    <cellStyle name="Normal 149" xfId="638"/>
    <cellStyle name="Normal 15" xfId="639"/>
    <cellStyle name="Normal 150" xfId="640"/>
    <cellStyle name="Normal 151" xfId="641"/>
    <cellStyle name="Normal 152" xfId="642"/>
    <cellStyle name="Normal 153" xfId="643"/>
    <cellStyle name="Normal 154" xfId="644"/>
    <cellStyle name="Normal 155" xfId="645"/>
    <cellStyle name="Normal 156" xfId="646"/>
    <cellStyle name="Normal 157" xfId="647"/>
    <cellStyle name="Normal 158" xfId="648"/>
    <cellStyle name="Normal 159" xfId="649"/>
    <cellStyle name="Normal 16" xfId="650"/>
    <cellStyle name="Normal 16 2" xfId="651"/>
    <cellStyle name="Normal 16 3" xfId="652"/>
    <cellStyle name="Normal 160" xfId="653"/>
    <cellStyle name="Normal 161" xfId="654"/>
    <cellStyle name="Normal 162" xfId="655"/>
    <cellStyle name="Normal 163" xfId="656"/>
    <cellStyle name="Normal 164" xfId="657"/>
    <cellStyle name="Normal 165" xfId="658"/>
    <cellStyle name="Normal 166" xfId="659"/>
    <cellStyle name="Normal 167" xfId="660"/>
    <cellStyle name="Normal 168" xfId="661"/>
    <cellStyle name="Normal 169" xfId="662"/>
    <cellStyle name="Normal 17" xfId="663"/>
    <cellStyle name="Normal 170" xfId="664"/>
    <cellStyle name="Normal 171" xfId="665"/>
    <cellStyle name="Normal 172" xfId="666"/>
    <cellStyle name="Normal 173" xfId="667"/>
    <cellStyle name="Normal 174" xfId="668"/>
    <cellStyle name="Normal 175" xfId="669"/>
    <cellStyle name="Normal 176" xfId="670"/>
    <cellStyle name="Normal 177" xfId="671"/>
    <cellStyle name="Normal 178" xfId="672"/>
    <cellStyle name="Normal 179" xfId="673"/>
    <cellStyle name="Normal 18" xfId="674"/>
    <cellStyle name="Normal 180" xfId="675"/>
    <cellStyle name="Normal 181" xfId="676"/>
    <cellStyle name="Normal 182" xfId="677"/>
    <cellStyle name="Normal 183" xfId="678"/>
    <cellStyle name="Normal 184" xfId="679"/>
    <cellStyle name="Normal 185" xfId="680"/>
    <cellStyle name="Normal 186" xfId="681"/>
    <cellStyle name="Normal 187" xfId="682"/>
    <cellStyle name="Normal 188" xfId="683"/>
    <cellStyle name="Normal 189" xfId="684"/>
    <cellStyle name="Normal 19" xfId="685"/>
    <cellStyle name="Normal 190" xfId="686"/>
    <cellStyle name="Normal 191" xfId="687"/>
    <cellStyle name="Normal 192" xfId="688"/>
    <cellStyle name="Normal 193" xfId="689"/>
    <cellStyle name="Normal 194" xfId="690"/>
    <cellStyle name="Normal 195" xfId="691"/>
    <cellStyle name="Normal 196" xfId="692"/>
    <cellStyle name="Normal 197" xfId="693"/>
    <cellStyle name="Normal 198" xfId="694"/>
    <cellStyle name="Normal 199" xfId="695"/>
    <cellStyle name="Normal 2" xfId="696"/>
    <cellStyle name="Normal 2 2" xfId="697"/>
    <cellStyle name="Normal 2 2 2" xfId="698"/>
    <cellStyle name="Normal 2 2 2 2" xfId="699"/>
    <cellStyle name="Normal 2 2 2 2 2" xfId="700"/>
    <cellStyle name="Normal 2 2 2 2 2 2" xfId="701"/>
    <cellStyle name="Normal 2 2 2 3" xfId="702"/>
    <cellStyle name="Normal 2 2 2 3 2" xfId="703"/>
    <cellStyle name="Normal 2 2 2 4" xfId="704"/>
    <cellStyle name="Normal 2 2 2 4 2" xfId="705"/>
    <cellStyle name="Normal 2 2 2 5" xfId="706"/>
    <cellStyle name="Normal 2 2 2 6" xfId="707"/>
    <cellStyle name="Normal 2 2 2 6 2" xfId="708"/>
    <cellStyle name="Normal 2 2 3" xfId="709"/>
    <cellStyle name="Normal 2 2 3 2" xfId="710"/>
    <cellStyle name="Normal 2 2 3 2 2" xfId="711"/>
    <cellStyle name="Normal 2 2 3 2 3" xfId="712"/>
    <cellStyle name="Normal 2 2 3 2 3 2" xfId="713"/>
    <cellStyle name="Normal 2 2 3 3" xfId="714"/>
    <cellStyle name="Normal 2 2 3 3 2" xfId="715"/>
    <cellStyle name="Normal 2 2 3 4" xfId="716"/>
    <cellStyle name="Normal 2 2 4" xfId="717"/>
    <cellStyle name="Normal 2 2 4 2" xfId="718"/>
    <cellStyle name="Normal 2 2 4 3" xfId="719"/>
    <cellStyle name="Normal 2 2 5" xfId="720"/>
    <cellStyle name="Normal 2 2 5 2" xfId="721"/>
    <cellStyle name="Normal 2 2 5 3" xfId="722"/>
    <cellStyle name="Normal 2 2 6" xfId="723"/>
    <cellStyle name="Normal 2 2 6 2" xfId="724"/>
    <cellStyle name="Normal 2 2 6 3" xfId="725"/>
    <cellStyle name="Normal 2 2 7" xfId="726"/>
    <cellStyle name="Normal 2 2 8" xfId="727"/>
    <cellStyle name="Normal 2 2 8 2" xfId="728"/>
    <cellStyle name="Normal 2 3" xfId="729"/>
    <cellStyle name="Normal 2 3 2" xfId="730"/>
    <cellStyle name="Normal 2 3 3" xfId="731"/>
    <cellStyle name="Normal 2 3 3 2" xfId="732"/>
    <cellStyle name="Normal 2 3 3 3" xfId="733"/>
    <cellStyle name="Normal 2 3 4" xfId="734"/>
    <cellStyle name="Normal 2 3 4 2" xfId="735"/>
    <cellStyle name="Normal 2 3 5" xfId="736"/>
    <cellStyle name="Normal 2 3 5 2" xfId="737"/>
    <cellStyle name="Normal 2 3 5 3" xfId="738"/>
    <cellStyle name="Normal 2 3 6" xfId="739"/>
    <cellStyle name="Normal 2 4" xfId="740"/>
    <cellStyle name="Normal 2 4 2" xfId="741"/>
    <cellStyle name="Normal 2 4 2 2" xfId="742"/>
    <cellStyle name="Normal 2 4 2 3" xfId="743"/>
    <cellStyle name="Normal 2 4 2 4" xfId="744"/>
    <cellStyle name="Normal 2 4 3" xfId="745"/>
    <cellStyle name="Normal 2 4 3 2" xfId="746"/>
    <cellStyle name="Normal 2 4 3 3" xfId="747"/>
    <cellStyle name="Normal 2 4 4" xfId="748"/>
    <cellStyle name="Normal 2 4 4 2" xfId="749"/>
    <cellStyle name="Normal 2 4 5" xfId="750"/>
    <cellStyle name="Normal 2 5" xfId="751"/>
    <cellStyle name="Normal 2 5 2" xfId="752"/>
    <cellStyle name="Normal 2 5 2 2" xfId="753"/>
    <cellStyle name="Normal 2 5 3" xfId="754"/>
    <cellStyle name="Normal 2 5 3 2" xfId="755"/>
    <cellStyle name="Normal 2 5 4" xfId="756"/>
    <cellStyle name="Normal 2 5 4 2" xfId="757"/>
    <cellStyle name="Normal 2 5 4 3" xfId="758"/>
    <cellStyle name="Normal 2 6" xfId="759"/>
    <cellStyle name="Normal 2 6 2" xfId="760"/>
    <cellStyle name="Normal 2 6 3" xfId="761"/>
    <cellStyle name="Normal 2 6 3 2" xfId="762"/>
    <cellStyle name="Normal 2 6 4" xfId="763"/>
    <cellStyle name="Normal 2 7" xfId="764"/>
    <cellStyle name="Normal 2 7 2" xfId="765"/>
    <cellStyle name="Normal 20" xfId="766"/>
    <cellStyle name="Normal 200" xfId="767"/>
    <cellStyle name="Normal 201" xfId="768"/>
    <cellStyle name="Normal 202" xfId="769"/>
    <cellStyle name="Normal 203" xfId="770"/>
    <cellStyle name="Normal 204" xfId="771"/>
    <cellStyle name="Normal 205" xfId="772"/>
    <cellStyle name="Normal 206" xfId="773"/>
    <cellStyle name="Normal 207" xfId="774"/>
    <cellStyle name="Normal 208" xfId="775"/>
    <cellStyle name="Normal 209" xfId="776"/>
    <cellStyle name="Normal 21" xfId="777"/>
    <cellStyle name="Normal 210" xfId="778"/>
    <cellStyle name="Normal 211" xfId="779"/>
    <cellStyle name="Normal 212" xfId="780"/>
    <cellStyle name="Normal 213" xfId="781"/>
    <cellStyle name="Normal 214" xfId="782"/>
    <cellStyle name="Normal 215" xfId="783"/>
    <cellStyle name="Normal 216" xfId="784"/>
    <cellStyle name="Normal 217" xfId="785"/>
    <cellStyle name="Normal 218" xfId="786"/>
    <cellStyle name="Normal 219" xfId="787"/>
    <cellStyle name="Normal 22" xfId="788"/>
    <cellStyle name="Normal 220" xfId="789"/>
    <cellStyle name="Normal 221" xfId="790"/>
    <cellStyle name="Normal 222" xfId="791"/>
    <cellStyle name="Normal 223" xfId="792"/>
    <cellStyle name="Normal 224" xfId="793"/>
    <cellStyle name="Normal 225" xfId="794"/>
    <cellStyle name="Normal 226" xfId="795"/>
    <cellStyle name="Normal 227" xfId="796"/>
    <cellStyle name="Normal 228" xfId="797"/>
    <cellStyle name="Normal 229" xfId="798"/>
    <cellStyle name="Normal 23" xfId="799"/>
    <cellStyle name="Normal 230" xfId="800"/>
    <cellStyle name="Normal 231" xfId="801"/>
    <cellStyle name="Normal 232" xfId="802"/>
    <cellStyle name="Normal 233" xfId="803"/>
    <cellStyle name="Normal 234" xfId="804"/>
    <cellStyle name="Normal 235" xfId="805"/>
    <cellStyle name="Normal 236" xfId="806"/>
    <cellStyle name="Normal 237" xfId="807"/>
    <cellStyle name="Normal 238" xfId="808"/>
    <cellStyle name="Normal 239" xfId="809"/>
    <cellStyle name="Normal 24" xfId="810"/>
    <cellStyle name="Normal 240" xfId="811"/>
    <cellStyle name="Normal 241" xfId="812"/>
    <cellStyle name="Normal 242" xfId="813"/>
    <cellStyle name="Normal 243" xfId="814"/>
    <cellStyle name="Normal 244" xfId="815"/>
    <cellStyle name="Normal 245" xfId="816"/>
    <cellStyle name="Normal 246" xfId="817"/>
    <cellStyle name="Normal 247" xfId="818"/>
    <cellStyle name="Normal 248" xfId="819"/>
    <cellStyle name="Normal 249" xfId="820"/>
    <cellStyle name="Normal 25" xfId="821"/>
    <cellStyle name="Normal 250" xfId="822"/>
    <cellStyle name="Normal 251" xfId="823"/>
    <cellStyle name="Normal 252" xfId="824"/>
    <cellStyle name="Normal 253" xfId="825"/>
    <cellStyle name="Normal 254" xfId="826"/>
    <cellStyle name="Normal 255" xfId="827"/>
    <cellStyle name="Normal 256" xfId="828"/>
    <cellStyle name="Normal 257" xfId="829"/>
    <cellStyle name="Normal 258" xfId="830"/>
    <cellStyle name="Normal 259" xfId="831"/>
    <cellStyle name="Normal 26" xfId="832"/>
    <cellStyle name="Normal 260" xfId="833"/>
    <cellStyle name="Normal 261" xfId="834"/>
    <cellStyle name="Normal 262" xfId="835"/>
    <cellStyle name="Normal 262 2" xfId="836"/>
    <cellStyle name="Normal 263" xfId="837"/>
    <cellStyle name="Normal 263 2" xfId="838"/>
    <cellStyle name="Normal 27" xfId="839"/>
    <cellStyle name="Normal 28" xfId="840"/>
    <cellStyle name="Normal 29" xfId="841"/>
    <cellStyle name="Normal 3" xfId="842"/>
    <cellStyle name="Normal 3 2" xfId="843"/>
    <cellStyle name="Normal 3 2 2" xfId="844"/>
    <cellStyle name="Normal 3 2 3" xfId="845"/>
    <cellStyle name="Normal 3 2 3 2" xfId="846"/>
    <cellStyle name="Normal 3 2 3 3" xfId="847"/>
    <cellStyle name="Normal 3 2 4" xfId="848"/>
    <cellStyle name="Normal 3 3" xfId="849"/>
    <cellStyle name="Normal 3 3 2" xfId="850"/>
    <cellStyle name="Normal 3 3 2 2" xfId="851"/>
    <cellStyle name="Normal 3 3 2 3" xfId="852"/>
    <cellStyle name="Normal 3 3 2 4" xfId="853"/>
    <cellStyle name="Normal 3 3 2 5" xfId="854"/>
    <cellStyle name="Normal 3 3 3" xfId="855"/>
    <cellStyle name="Normal 3 3 3 2" xfId="856"/>
    <cellStyle name="Normal 3 3 3 3" xfId="857"/>
    <cellStyle name="Normal 3 3 4" xfId="858"/>
    <cellStyle name="Normal 3 3 4 2" xfId="859"/>
    <cellStyle name="Normal 3 3 4 3" xfId="860"/>
    <cellStyle name="Normal 3 3 5" xfId="861"/>
    <cellStyle name="Normal 3 4" xfId="862"/>
    <cellStyle name="Normal 3 5" xfId="863"/>
    <cellStyle name="Normal 3 5 2" xfId="864"/>
    <cellStyle name="Normal 3 6" xfId="865"/>
    <cellStyle name="Normal 3 7" xfId="866"/>
    <cellStyle name="Normal 3 8" xfId="867"/>
    <cellStyle name="Normal 30" xfId="868"/>
    <cellStyle name="Normal 31" xfId="869"/>
    <cellStyle name="Normal 32" xfId="870"/>
    <cellStyle name="Normal 33" xfId="871"/>
    <cellStyle name="Normal 34" xfId="872"/>
    <cellStyle name="Normal 35" xfId="873"/>
    <cellStyle name="Normal 36" xfId="874"/>
    <cellStyle name="Normal 37" xfId="875"/>
    <cellStyle name="Normal 38" xfId="876"/>
    <cellStyle name="Normal 39" xfId="877"/>
    <cellStyle name="Normal 4" xfId="878"/>
    <cellStyle name="Normal 4 2" xfId="879"/>
    <cellStyle name="Normal 4 2 2" xfId="880"/>
    <cellStyle name="Normal 4 2 2 2" xfId="881"/>
    <cellStyle name="Normal 4 2 2 3" xfId="882"/>
    <cellStyle name="Normal 4 2 2 3 2" xfId="883"/>
    <cellStyle name="Normal 4 2 3" xfId="884"/>
    <cellStyle name="Normal 4 2 3 2" xfId="885"/>
    <cellStyle name="Normal 4 2 3 3" xfId="886"/>
    <cellStyle name="Normal 4 2 3 3 2" xfId="887"/>
    <cellStyle name="Normal 4 2 4" xfId="888"/>
    <cellStyle name="Normal 4 2 4 2" xfId="889"/>
    <cellStyle name="Normal 4 2 5" xfId="890"/>
    <cellStyle name="Normal 4 2 5 2" xfId="891"/>
    <cellStyle name="Normal 4 2 6" xfId="892"/>
    <cellStyle name="Normal 4 2 6 2" xfId="893"/>
    <cellStyle name="Normal 4 3" xfId="894"/>
    <cellStyle name="Normal 4 3 2" xfId="895"/>
    <cellStyle name="Normal 4 3 3" xfId="896"/>
    <cellStyle name="Normal 4 3 3 2" xfId="897"/>
    <cellStyle name="Normal 4 4" xfId="898"/>
    <cellStyle name="Normal 4 4 2" xfId="899"/>
    <cellStyle name="Normal 4 4 3" xfId="900"/>
    <cellStyle name="Normal 4 4 3 2" xfId="901"/>
    <cellStyle name="Normal 4 4 4" xfId="902"/>
    <cellStyle name="Normal 4 5" xfId="903"/>
    <cellStyle name="Normal 4 5 2" xfId="904"/>
    <cellStyle name="Normal 4 6" xfId="905"/>
    <cellStyle name="Normal 4 6 2" xfId="906"/>
    <cellStyle name="Normal 40" xfId="907"/>
    <cellStyle name="Normal 41" xfId="908"/>
    <cellStyle name="Normal 42" xfId="909"/>
    <cellStyle name="Normal 43" xfId="910"/>
    <cellStyle name="Normal 44" xfId="911"/>
    <cellStyle name="Normal 45" xfId="912"/>
    <cellStyle name="Normal 46" xfId="913"/>
    <cellStyle name="Normal 47" xfId="914"/>
    <cellStyle name="Normal 48" xfId="915"/>
    <cellStyle name="Normal 49" xfId="916"/>
    <cellStyle name="Normal 5" xfId="917"/>
    <cellStyle name="Normal 5 2" xfId="918"/>
    <cellStyle name="Normal 5 2 2" xfId="919"/>
    <cellStyle name="Normal 5 2 3" xfId="920"/>
    <cellStyle name="Normal 5 2 3 2" xfId="921"/>
    <cellStyle name="Normal 5 3" xfId="922"/>
    <cellStyle name="Normal 5 3 2" xfId="923"/>
    <cellStyle name="Normal 5 4" xfId="924"/>
    <cellStyle name="Normal 5 5" xfId="925"/>
    <cellStyle name="Normal 50" xfId="926"/>
    <cellStyle name="Normal 51" xfId="927"/>
    <cellStyle name="Normal 52" xfId="928"/>
    <cellStyle name="Normal 53" xfId="929"/>
    <cellStyle name="Normal 54" xfId="930"/>
    <cellStyle name="Normal 55" xfId="931"/>
    <cellStyle name="Normal 56" xfId="932"/>
    <cellStyle name="Normal 57" xfId="933"/>
    <cellStyle name="Normal 58" xfId="934"/>
    <cellStyle name="Normal 59" xfId="935"/>
    <cellStyle name="Normal 6" xfId="936"/>
    <cellStyle name="Normal 6 2" xfId="937"/>
    <cellStyle name="Normal 6 2 2" xfId="938"/>
    <cellStyle name="Normal 6 3" xfId="939"/>
    <cellStyle name="Normal 60" xfId="940"/>
    <cellStyle name="Normal 61" xfId="941"/>
    <cellStyle name="Normal 62" xfId="942"/>
    <cellStyle name="Normal 63" xfId="943"/>
    <cellStyle name="Normal 64" xfId="944"/>
    <cellStyle name="Normal 65" xfId="945"/>
    <cellStyle name="Normal 66" xfId="946"/>
    <cellStyle name="Normal 67" xfId="947"/>
    <cellStyle name="Normal 68" xfId="948"/>
    <cellStyle name="Normal 69" xfId="949"/>
    <cellStyle name="Normal 7" xfId="950"/>
    <cellStyle name="Normal 7 2" xfId="951"/>
    <cellStyle name="Normal 7 3" xfId="952"/>
    <cellStyle name="Normal 7 4" xfId="953"/>
    <cellStyle name="Normal 70" xfId="954"/>
    <cellStyle name="Normal 71" xfId="955"/>
    <cellStyle name="Normal 72" xfId="956"/>
    <cellStyle name="Normal 73" xfId="957"/>
    <cellStyle name="Normal 74" xfId="958"/>
    <cellStyle name="Normal 75" xfId="959"/>
    <cellStyle name="Normal 76" xfId="960"/>
    <cellStyle name="Normal 77" xfId="961"/>
    <cellStyle name="Normal 78" xfId="962"/>
    <cellStyle name="Normal 79" xfId="963"/>
    <cellStyle name="Normal 8" xfId="964"/>
    <cellStyle name="Normal 8 2" xfId="965"/>
    <cellStyle name="Normal 80" xfId="966"/>
    <cellStyle name="Normal 81" xfId="967"/>
    <cellStyle name="Normal 82" xfId="968"/>
    <cellStyle name="Normal 83" xfId="969"/>
    <cellStyle name="Normal 84" xfId="970"/>
    <cellStyle name="Normal 85" xfId="971"/>
    <cellStyle name="Normal 86" xfId="972"/>
    <cellStyle name="Normal 87" xfId="973"/>
    <cellStyle name="Normal 88" xfId="974"/>
    <cellStyle name="Normal 89" xfId="975"/>
    <cellStyle name="Normal 9" xfId="976"/>
    <cellStyle name="Normal 9 2" xfId="977"/>
    <cellStyle name="Normal 90" xfId="978"/>
    <cellStyle name="Normal 91" xfId="979"/>
    <cellStyle name="Normal 92" xfId="980"/>
    <cellStyle name="Normal 93" xfId="981"/>
    <cellStyle name="Normal 94" xfId="982"/>
    <cellStyle name="Normal 95" xfId="983"/>
    <cellStyle name="Normal 96" xfId="984"/>
    <cellStyle name="Normal 97" xfId="985"/>
    <cellStyle name="Normal 98" xfId="986"/>
    <cellStyle name="Normal 99" xfId="987"/>
    <cellStyle name="Note" xfId="988"/>
    <cellStyle name="Note 2" xfId="989"/>
    <cellStyle name="Note 2 2" xfId="990"/>
    <cellStyle name="Note 2 3" xfId="991"/>
    <cellStyle name="Note 2 4" xfId="992"/>
    <cellStyle name="Note 2 5" xfId="993"/>
    <cellStyle name="Note 3" xfId="994"/>
    <cellStyle name="Note 3 2" xfId="995"/>
    <cellStyle name="Note 4" xfId="996"/>
    <cellStyle name="Note 5" xfId="997"/>
    <cellStyle name="Output" xfId="998"/>
    <cellStyle name="Output 2" xfId="999"/>
    <cellStyle name="Output 2 2" xfId="1000"/>
    <cellStyle name="Output 2 2 2" xfId="1001"/>
    <cellStyle name="Output 3" xfId="1002"/>
    <cellStyle name="Output 4" xfId="1003"/>
    <cellStyle name="Output Amounts" xfId="1004"/>
    <cellStyle name="Output Column Headings" xfId="1005"/>
    <cellStyle name="Output Line Items" xfId="1006"/>
    <cellStyle name="Output Report Heading" xfId="1007"/>
    <cellStyle name="Output Report Title" xfId="1008"/>
    <cellStyle name="Percent" xfId="1009"/>
    <cellStyle name="Percent 2" xfId="1010"/>
    <cellStyle name="Percent 3" xfId="1011"/>
    <cellStyle name="Percent 4" xfId="1012"/>
    <cellStyle name="SAPBEXaggData" xfId="1013"/>
    <cellStyle name="SAPBEXaggData 2" xfId="1014"/>
    <cellStyle name="SAPBEXaggDataEmph" xfId="1015"/>
    <cellStyle name="SAPBEXaggDataEmph 2" xfId="1016"/>
    <cellStyle name="SAPBEXaggItem" xfId="1017"/>
    <cellStyle name="SAPBEXaggItem 2" xfId="1018"/>
    <cellStyle name="SAPBEXaggItemX" xfId="1019"/>
    <cellStyle name="SAPBEXchaText" xfId="1020"/>
    <cellStyle name="SAPBEXchaText 2" xfId="1021"/>
    <cellStyle name="SAPBEXexcBad7" xfId="1022"/>
    <cellStyle name="SAPBEXexcBad7 2" xfId="1023"/>
    <cellStyle name="SAPBEXexcBad8" xfId="1024"/>
    <cellStyle name="SAPBEXexcBad8 2" xfId="1025"/>
    <cellStyle name="SAPBEXexcBad9" xfId="1026"/>
    <cellStyle name="SAPBEXexcBad9 2" xfId="1027"/>
    <cellStyle name="SAPBEXexcCritical4" xfId="1028"/>
    <cellStyle name="SAPBEXexcCritical4 2" xfId="1029"/>
    <cellStyle name="SAPBEXexcCritical5" xfId="1030"/>
    <cellStyle name="SAPBEXexcCritical5 2" xfId="1031"/>
    <cellStyle name="SAPBEXexcCritical6" xfId="1032"/>
    <cellStyle name="SAPBEXexcCritical6 2" xfId="1033"/>
    <cellStyle name="SAPBEXexcGood1" xfId="1034"/>
    <cellStyle name="SAPBEXexcGood1 2" xfId="1035"/>
    <cellStyle name="SAPBEXexcGood2" xfId="1036"/>
    <cellStyle name="SAPBEXexcGood2 2" xfId="1037"/>
    <cellStyle name="SAPBEXexcGood3" xfId="1038"/>
    <cellStyle name="SAPBEXexcGood3 2" xfId="1039"/>
    <cellStyle name="SAPBEXfilterDrill" xfId="1040"/>
    <cellStyle name="SAPBEXfilterDrill 2" xfId="1041"/>
    <cellStyle name="SAPBEXfilterItem" xfId="1042"/>
    <cellStyle name="SAPBEXfilterItem 2" xfId="1043"/>
    <cellStyle name="SAPBEXfilterText" xfId="1044"/>
    <cellStyle name="SAPBEXfilterText 2" xfId="1045"/>
    <cellStyle name="SAPBEXformats" xfId="1046"/>
    <cellStyle name="SAPBEXformats 2" xfId="1047"/>
    <cellStyle name="SAPBEXheaderItem" xfId="1048"/>
    <cellStyle name="SAPBEXheaderItem 2" xfId="1049"/>
    <cellStyle name="SAPBEXheaderText" xfId="1050"/>
    <cellStyle name="SAPBEXheaderText 2" xfId="1051"/>
    <cellStyle name="SAPBEXHLevel0" xfId="1052"/>
    <cellStyle name="SAPBEXHLevel0 2" xfId="1053"/>
    <cellStyle name="SAPBEXHLevel0X" xfId="1054"/>
    <cellStyle name="SAPBEXHLevel0X 2" xfId="1055"/>
    <cellStyle name="SAPBEXHLevel1" xfId="1056"/>
    <cellStyle name="SAPBEXHLevel1 2" xfId="1057"/>
    <cellStyle name="SAPBEXHLevel1X" xfId="1058"/>
    <cellStyle name="SAPBEXHLevel1X 2" xfId="1059"/>
    <cellStyle name="SAPBEXHLevel2" xfId="1060"/>
    <cellStyle name="SAPBEXHLevel2 2" xfId="1061"/>
    <cellStyle name="SAPBEXHLevel2X" xfId="1062"/>
    <cellStyle name="SAPBEXHLevel2X 2" xfId="1063"/>
    <cellStyle name="SAPBEXHLevel3" xfId="1064"/>
    <cellStyle name="SAPBEXHLevel3 2" xfId="1065"/>
    <cellStyle name="SAPBEXHLevel3X" xfId="1066"/>
    <cellStyle name="SAPBEXHLevel3X 2" xfId="1067"/>
    <cellStyle name="SAPBEXresData" xfId="1068"/>
    <cellStyle name="SAPBEXresData 2" xfId="1069"/>
    <cellStyle name="SAPBEXresDataEmph" xfId="1070"/>
    <cellStyle name="SAPBEXresDataEmph 2" xfId="1071"/>
    <cellStyle name="SAPBEXresItem" xfId="1072"/>
    <cellStyle name="SAPBEXresItem 2" xfId="1073"/>
    <cellStyle name="SAPBEXresItemX" xfId="1074"/>
    <cellStyle name="SAPBEXstdData" xfId="1075"/>
    <cellStyle name="SAPBEXstdData 2" xfId="1076"/>
    <cellStyle name="SAPBEXstdDataEmph" xfId="1077"/>
    <cellStyle name="SAPBEXstdDataEmph 2" xfId="1078"/>
    <cellStyle name="SAPBEXstdItem" xfId="1079"/>
    <cellStyle name="SAPBEXstdItem 2" xfId="1080"/>
    <cellStyle name="SAPBEXstdItemX" xfId="1081"/>
    <cellStyle name="SAPBEXtitle" xfId="1082"/>
    <cellStyle name="SAPBEXtitle 2" xfId="1083"/>
    <cellStyle name="SAPBEXundefined" xfId="1084"/>
    <cellStyle name="SAPBEXundefined 2" xfId="1085"/>
    <cellStyle name="SEM-BPS-head" xfId="1086"/>
    <cellStyle name="SEM-BPS-key" xfId="1087"/>
    <cellStyle name="Title" xfId="1088"/>
    <cellStyle name="Title 2" xfId="1089"/>
    <cellStyle name="Total" xfId="1090"/>
    <cellStyle name="Total 2" xfId="1091"/>
    <cellStyle name="Total 2 2" xfId="1092"/>
    <cellStyle name="Total 2 2 2" xfId="1093"/>
    <cellStyle name="Total 3" xfId="1094"/>
    <cellStyle name="Valuta (0)_LINEA GLOBALE" xfId="1095"/>
    <cellStyle name="Valuta_LINEA GLOBALE" xfId="1096"/>
    <cellStyle name="Warning Text" xfId="1097"/>
    <cellStyle name="Warning Text 2" xfId="1098"/>
    <cellStyle name="Warning Text 2 2" xfId="1099"/>
    <cellStyle name="Warning Text 2 2 2" xfId="1100"/>
    <cellStyle name="Warning Text 3" xfId="1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20" zoomScaleNormal="120" zoomScalePageLayoutView="0" workbookViewId="0" topLeftCell="A1">
      <pane xSplit="1" ySplit="6" topLeftCell="B34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ColWidth="9.140625" defaultRowHeight="15"/>
  <cols>
    <col min="1" max="1" width="23.140625" style="4" customWidth="1"/>
    <col min="2" max="2" width="10.28125" style="4" customWidth="1"/>
    <col min="3" max="3" width="15.140625" style="4" customWidth="1"/>
    <col min="4" max="4" width="14.421875" style="4" customWidth="1"/>
    <col min="5" max="5" width="14.28125" style="4" customWidth="1"/>
    <col min="6" max="6" width="14.421875" style="4" customWidth="1"/>
    <col min="7" max="7" width="23.57421875" style="4" customWidth="1"/>
    <col min="8" max="8" width="10.7109375" style="4" customWidth="1"/>
    <col min="9" max="16384" width="9.140625" style="4" customWidth="1"/>
  </cols>
  <sheetData>
    <row r="1" spans="1:9" ht="15.75">
      <c r="A1" s="83" t="s">
        <v>6</v>
      </c>
      <c r="B1" s="83"/>
      <c r="C1" s="83"/>
      <c r="D1" s="83"/>
      <c r="E1" s="83"/>
      <c r="F1" s="83"/>
      <c r="G1" s="83"/>
      <c r="H1" s="83"/>
      <c r="I1" s="41"/>
    </row>
    <row r="2" spans="1:9" ht="15.75">
      <c r="A2" s="84" t="s">
        <v>35</v>
      </c>
      <c r="B2" s="84"/>
      <c r="C2" s="84"/>
      <c r="D2" s="84"/>
      <c r="E2" s="84"/>
      <c r="F2" s="84"/>
      <c r="G2" s="84"/>
      <c r="H2" s="84"/>
      <c r="I2" s="40"/>
    </row>
    <row r="3" spans="1:7" ht="21.75" customHeight="1">
      <c r="A3" s="5" t="s">
        <v>27</v>
      </c>
      <c r="B3" s="5"/>
      <c r="C3" s="5"/>
      <c r="D3" s="5"/>
      <c r="E3" s="5"/>
      <c r="F3" s="6"/>
      <c r="G3" s="6"/>
    </row>
    <row r="4" spans="1:7" ht="6" customHeight="1">
      <c r="A4" s="5"/>
      <c r="B4" s="5"/>
      <c r="C4" s="5"/>
      <c r="D4" s="5"/>
      <c r="E4" s="5"/>
      <c r="F4" s="6"/>
      <c r="G4" s="6"/>
    </row>
    <row r="5" spans="1:8" ht="64.5" customHeight="1">
      <c r="A5" s="8" t="s">
        <v>0</v>
      </c>
      <c r="B5" s="9" t="s">
        <v>1</v>
      </c>
      <c r="C5" s="24" t="s">
        <v>2</v>
      </c>
      <c r="D5" s="10" t="s">
        <v>3</v>
      </c>
      <c r="E5" s="10" t="s">
        <v>5</v>
      </c>
      <c r="F5" s="10" t="s">
        <v>7</v>
      </c>
      <c r="G5" s="10" t="s">
        <v>8</v>
      </c>
      <c r="H5" s="8" t="s">
        <v>4</v>
      </c>
    </row>
    <row r="6" spans="1:8" ht="15.75" hidden="1">
      <c r="A6" s="11"/>
      <c r="B6" s="12"/>
      <c r="C6" s="13"/>
      <c r="D6" s="12"/>
      <c r="E6" s="12"/>
      <c r="F6" s="14"/>
      <c r="G6" s="13"/>
      <c r="H6" s="15"/>
    </row>
    <row r="7" spans="1:8" ht="15.75">
      <c r="A7" s="13" t="s">
        <v>13</v>
      </c>
      <c r="B7" s="16"/>
      <c r="C7" s="1">
        <v>8500</v>
      </c>
      <c r="D7" s="2">
        <v>5585</v>
      </c>
      <c r="E7" s="2">
        <v>6100</v>
      </c>
      <c r="F7" s="44">
        <v>0</v>
      </c>
      <c r="G7" s="2"/>
      <c r="H7" s="17">
        <f aca="true" t="shared" si="0" ref="H7:H27">SUM(B7:G7)</f>
        <v>20185</v>
      </c>
    </row>
    <row r="8" spans="1:8" ht="15.75">
      <c r="A8" s="13" t="s">
        <v>14</v>
      </c>
      <c r="B8" s="16"/>
      <c r="C8" s="1">
        <v>20600</v>
      </c>
      <c r="D8" s="2">
        <v>14890</v>
      </c>
      <c r="E8" s="2">
        <f>9700+1054</f>
        <v>10754</v>
      </c>
      <c r="F8" s="2">
        <v>1825</v>
      </c>
      <c r="G8" s="2"/>
      <c r="H8" s="17">
        <f t="shared" si="0"/>
        <v>48069</v>
      </c>
    </row>
    <row r="9" spans="1:8" ht="15.75">
      <c r="A9" s="13" t="s">
        <v>15</v>
      </c>
      <c r="B9" s="16"/>
      <c r="C9" s="1"/>
      <c r="D9" s="2">
        <v>20200</v>
      </c>
      <c r="E9" s="2">
        <v>9300</v>
      </c>
      <c r="F9" s="3">
        <v>4349</v>
      </c>
      <c r="G9" s="3"/>
      <c r="H9" s="17">
        <f t="shared" si="0"/>
        <v>33849</v>
      </c>
    </row>
    <row r="10" spans="1:8" ht="15.75">
      <c r="A10" s="13" t="s">
        <v>16</v>
      </c>
      <c r="B10" s="16"/>
      <c r="C10" s="1"/>
      <c r="D10" s="2">
        <v>17025</v>
      </c>
      <c r="E10" s="2">
        <v>11200</v>
      </c>
      <c r="F10" s="2">
        <v>4931</v>
      </c>
      <c r="G10" s="2"/>
      <c r="H10" s="17">
        <f t="shared" si="0"/>
        <v>33156</v>
      </c>
    </row>
    <row r="11" spans="1:8" ht="15.75">
      <c r="A11" s="13" t="s">
        <v>17</v>
      </c>
      <c r="B11" s="16"/>
      <c r="C11" s="1"/>
      <c r="D11" s="2"/>
      <c r="E11" s="2">
        <v>18000</v>
      </c>
      <c r="F11" s="2">
        <v>2631</v>
      </c>
      <c r="G11" s="2"/>
      <c r="H11" s="17">
        <f t="shared" si="0"/>
        <v>20631</v>
      </c>
    </row>
    <row r="12" spans="1:8" ht="15.75">
      <c r="A12" s="13" t="s">
        <v>18</v>
      </c>
      <c r="B12" s="16"/>
      <c r="C12" s="1"/>
      <c r="D12" s="2"/>
      <c r="E12" s="2">
        <v>5700</v>
      </c>
      <c r="F12" s="2">
        <v>6513</v>
      </c>
      <c r="G12" s="2"/>
      <c r="H12" s="17">
        <f t="shared" si="0"/>
        <v>12213</v>
      </c>
    </row>
    <row r="13" spans="1:8" ht="15.75">
      <c r="A13" s="13" t="s">
        <v>19</v>
      </c>
      <c r="B13" s="16"/>
      <c r="C13" s="1"/>
      <c r="E13" s="2"/>
      <c r="F13" s="2">
        <v>6083</v>
      </c>
      <c r="G13" s="2"/>
      <c r="H13" s="17">
        <f t="shared" si="0"/>
        <v>6083</v>
      </c>
    </row>
    <row r="14" spans="1:8" ht="15.75">
      <c r="A14" s="13" t="s">
        <v>20</v>
      </c>
      <c r="B14" s="16"/>
      <c r="C14" s="1"/>
      <c r="D14" s="2"/>
      <c r="E14" s="2"/>
      <c r="F14" s="2">
        <v>9041</v>
      </c>
      <c r="G14" s="1">
        <v>621</v>
      </c>
      <c r="H14" s="17">
        <f t="shared" si="0"/>
        <v>9662</v>
      </c>
    </row>
    <row r="15" spans="1:8" ht="15.75">
      <c r="A15" s="13" t="s">
        <v>21</v>
      </c>
      <c r="B15" s="29"/>
      <c r="C15" s="1"/>
      <c r="D15" s="2"/>
      <c r="E15" s="2"/>
      <c r="F15" s="2">
        <f>2493+1400+1400+2000</f>
        <v>7293</v>
      </c>
      <c r="G15" s="2">
        <v>1000</v>
      </c>
      <c r="H15" s="17">
        <f>SUM(B15:G15)</f>
        <v>8293</v>
      </c>
    </row>
    <row r="16" spans="1:9" ht="15.75">
      <c r="A16" s="13" t="s">
        <v>24</v>
      </c>
      <c r="B16" s="16"/>
      <c r="C16" s="1"/>
      <c r="D16" s="2"/>
      <c r="E16" s="2"/>
      <c r="F16" s="2">
        <f>4328+1800+1800+1900</f>
        <v>9828</v>
      </c>
      <c r="G16" s="2">
        <v>1796</v>
      </c>
      <c r="H16" s="17">
        <f t="shared" si="0"/>
        <v>11624</v>
      </c>
      <c r="I16" s="26"/>
    </row>
    <row r="17" spans="1:10" ht="15.75">
      <c r="A17" s="13" t="s">
        <v>22</v>
      </c>
      <c r="B17" s="16"/>
      <c r="C17" s="1"/>
      <c r="D17" s="2"/>
      <c r="E17" s="2"/>
      <c r="F17" s="2">
        <f>3596+2000+2000</f>
        <v>7596</v>
      </c>
      <c r="G17" s="38">
        <v>0</v>
      </c>
      <c r="H17" s="17">
        <f t="shared" si="0"/>
        <v>7596</v>
      </c>
      <c r="I17" s="26"/>
      <c r="J17" s="31"/>
    </row>
    <row r="18" spans="1:10" ht="15.75">
      <c r="A18" s="12" t="s">
        <v>23</v>
      </c>
      <c r="B18" s="16"/>
      <c r="C18" s="2"/>
      <c r="D18" s="2"/>
      <c r="E18" s="2"/>
      <c r="F18" s="2">
        <v>5882</v>
      </c>
      <c r="G18" s="2">
        <v>2200</v>
      </c>
      <c r="H18" s="17">
        <f t="shared" si="0"/>
        <v>8082</v>
      </c>
      <c r="I18" s="26"/>
      <c r="J18" s="31"/>
    </row>
    <row r="19" spans="1:10" ht="15.75">
      <c r="A19" s="12" t="s">
        <v>25</v>
      </c>
      <c r="B19" s="16"/>
      <c r="C19" s="2"/>
      <c r="D19" s="2"/>
      <c r="E19" s="2"/>
      <c r="F19" s="2">
        <v>4500</v>
      </c>
      <c r="G19" s="2">
        <v>1500</v>
      </c>
      <c r="H19" s="17">
        <f t="shared" si="0"/>
        <v>6000</v>
      </c>
      <c r="I19" s="26"/>
      <c r="J19" s="31"/>
    </row>
    <row r="20" spans="1:10" ht="15.75" hidden="1">
      <c r="A20" s="12"/>
      <c r="B20" s="16"/>
      <c r="C20" s="2"/>
      <c r="D20" s="2"/>
      <c r="E20" s="2"/>
      <c r="F20" s="2"/>
      <c r="G20" s="2"/>
      <c r="H20" s="17">
        <f t="shared" si="0"/>
        <v>0</v>
      </c>
      <c r="I20" s="26"/>
      <c r="J20" s="31"/>
    </row>
    <row r="21" spans="1:10" ht="15.75">
      <c r="A21" s="12" t="s">
        <v>29</v>
      </c>
      <c r="B21" s="16"/>
      <c r="C21" s="2"/>
      <c r="D21" s="2"/>
      <c r="E21" s="2"/>
      <c r="F21" s="2">
        <f>1500</f>
        <v>1500</v>
      </c>
      <c r="G21" s="2">
        <v>600</v>
      </c>
      <c r="H21" s="17">
        <f t="shared" si="0"/>
        <v>2100</v>
      </c>
      <c r="I21" s="26"/>
      <c r="J21" s="31"/>
    </row>
    <row r="22" spans="1:10" ht="15.75">
      <c r="A22" s="12" t="s">
        <v>32</v>
      </c>
      <c r="B22" s="16"/>
      <c r="C22" s="2"/>
      <c r="D22" s="2"/>
      <c r="E22" s="2"/>
      <c r="F22" s="2">
        <f>1500</f>
        <v>1500</v>
      </c>
      <c r="G22" s="2">
        <v>1200</v>
      </c>
      <c r="H22" s="17">
        <f t="shared" si="0"/>
        <v>2700</v>
      </c>
      <c r="I22" s="26"/>
      <c r="J22" s="31"/>
    </row>
    <row r="23" spans="1:10" ht="15.75">
      <c r="A23" s="12" t="s">
        <v>34</v>
      </c>
      <c r="B23" s="16"/>
      <c r="C23" s="2"/>
      <c r="D23" s="2"/>
      <c r="E23" s="2"/>
      <c r="F23" s="2">
        <v>1800</v>
      </c>
      <c r="G23" s="2"/>
      <c r="H23" s="17">
        <f t="shared" si="0"/>
        <v>1800</v>
      </c>
      <c r="I23" s="26"/>
      <c r="J23" s="31"/>
    </row>
    <row r="24" spans="1:10" ht="15.75">
      <c r="A24" s="12" t="s">
        <v>28</v>
      </c>
      <c r="B24" s="16"/>
      <c r="C24" s="2"/>
      <c r="D24" s="2"/>
      <c r="E24" s="2"/>
      <c r="F24" s="2">
        <v>3000</v>
      </c>
      <c r="G24" s="2"/>
      <c r="H24" s="17">
        <f>SUM(B24:G24)</f>
        <v>3000</v>
      </c>
      <c r="I24" s="26"/>
      <c r="J24" s="31"/>
    </row>
    <row r="25" spans="1:10" ht="15.75">
      <c r="A25" s="12" t="s">
        <v>30</v>
      </c>
      <c r="B25" s="16"/>
      <c r="C25" s="2"/>
      <c r="D25" s="2"/>
      <c r="E25" s="2"/>
      <c r="F25" s="2">
        <f>1500+1900</f>
        <v>3400</v>
      </c>
      <c r="G25" s="2"/>
      <c r="H25" s="17">
        <f t="shared" si="0"/>
        <v>3400</v>
      </c>
      <c r="I25" s="26"/>
      <c r="J25" s="31"/>
    </row>
    <row r="26" spans="1:10" ht="15.75">
      <c r="A26" s="12" t="s">
        <v>31</v>
      </c>
      <c r="B26" s="16"/>
      <c r="C26" s="2"/>
      <c r="D26" s="2"/>
      <c r="E26" s="2"/>
      <c r="F26" s="2">
        <f>1500+1500</f>
        <v>3000</v>
      </c>
      <c r="G26" s="2"/>
      <c r="H26" s="17">
        <f t="shared" si="0"/>
        <v>3000</v>
      </c>
      <c r="I26" s="26"/>
      <c r="J26" s="31"/>
    </row>
    <row r="27" spans="1:10" ht="15.75">
      <c r="A27" s="12" t="s">
        <v>33</v>
      </c>
      <c r="B27" s="18"/>
      <c r="C27" s="32"/>
      <c r="D27" s="32"/>
      <c r="E27" s="32"/>
      <c r="F27" s="32">
        <f>2300+1900</f>
        <v>4200</v>
      </c>
      <c r="G27" s="32"/>
      <c r="H27" s="21">
        <f t="shared" si="0"/>
        <v>4200</v>
      </c>
      <c r="I27" s="26"/>
      <c r="J27" s="31"/>
    </row>
    <row r="28" spans="1:10" ht="18" customHeight="1">
      <c r="A28" s="34" t="s">
        <v>4</v>
      </c>
      <c r="B28" s="39">
        <f aca="true" t="shared" si="1" ref="B28:H28">SUM(B7:B27)</f>
        <v>0</v>
      </c>
      <c r="C28" s="30">
        <f t="shared" si="1"/>
        <v>29100</v>
      </c>
      <c r="D28" s="30">
        <f t="shared" si="1"/>
        <v>57700</v>
      </c>
      <c r="E28" s="30">
        <f t="shared" si="1"/>
        <v>61054</v>
      </c>
      <c r="F28" s="30">
        <f t="shared" si="1"/>
        <v>88872</v>
      </c>
      <c r="G28" s="30">
        <f t="shared" si="1"/>
        <v>8917</v>
      </c>
      <c r="H28" s="30">
        <f t="shared" si="1"/>
        <v>245643</v>
      </c>
      <c r="I28" s="26"/>
      <c r="J28" s="23"/>
    </row>
    <row r="29" spans="1:8" ht="15.75">
      <c r="A29" s="42"/>
      <c r="B29" s="6"/>
      <c r="C29" s="6"/>
      <c r="D29" s="6"/>
      <c r="E29" s="6"/>
      <c r="F29" s="33"/>
      <c r="G29" s="33"/>
      <c r="H29" s="6"/>
    </row>
    <row r="30" spans="1:8" ht="15.75">
      <c r="A30" s="43"/>
      <c r="B30" s="6"/>
      <c r="C30" s="6"/>
      <c r="D30" s="6"/>
      <c r="E30" s="6"/>
      <c r="F30" s="33"/>
      <c r="G30" s="33"/>
      <c r="H30" s="6"/>
    </row>
    <row r="31" spans="1:9" ht="15.75">
      <c r="A31" s="5" t="s">
        <v>26</v>
      </c>
      <c r="C31" s="5"/>
      <c r="D31" s="5"/>
      <c r="F31" s="7"/>
      <c r="G31" s="23"/>
      <c r="I31" s="23"/>
    </row>
    <row r="32" spans="1:7" ht="3.75" customHeight="1">
      <c r="A32" s="5"/>
      <c r="B32" s="5"/>
      <c r="C32" s="5"/>
      <c r="D32" s="5"/>
      <c r="E32" s="7"/>
      <c r="F32" s="7"/>
      <c r="G32" s="23"/>
    </row>
    <row r="33" spans="1:8" ht="35.25" customHeight="1">
      <c r="A33" s="8" t="s">
        <v>0</v>
      </c>
      <c r="B33" s="24" t="s">
        <v>2</v>
      </c>
      <c r="C33" s="24" t="s">
        <v>9</v>
      </c>
      <c r="D33" s="24" t="s">
        <v>10</v>
      </c>
      <c r="E33" s="24" t="s">
        <v>11</v>
      </c>
      <c r="F33" s="8" t="s">
        <v>4</v>
      </c>
      <c r="G33" s="23"/>
      <c r="H33" s="23"/>
    </row>
    <row r="34" spans="1:6" ht="3.75" customHeight="1">
      <c r="A34" s="11"/>
      <c r="B34" s="13"/>
      <c r="C34" s="35"/>
      <c r="D34" s="14"/>
      <c r="E34" s="12"/>
      <c r="F34" s="15"/>
    </row>
    <row r="35" spans="1:6" ht="15.75">
      <c r="A35" s="13" t="s">
        <v>12</v>
      </c>
      <c r="B35" s="1"/>
      <c r="C35" s="2"/>
      <c r="D35" s="1"/>
      <c r="E35" s="2"/>
      <c r="F35" s="37">
        <f>SUM(B35:E35)</f>
        <v>0</v>
      </c>
    </row>
    <row r="36" spans="1:6" ht="15.75">
      <c r="A36" s="13" t="s">
        <v>13</v>
      </c>
      <c r="B36" s="1"/>
      <c r="C36" s="2"/>
      <c r="D36" s="1"/>
      <c r="E36" s="2"/>
      <c r="F36" s="37">
        <f>SUM(B36:E36)</f>
        <v>0</v>
      </c>
    </row>
    <row r="37" spans="1:6" ht="15.75">
      <c r="A37" s="13" t="s">
        <v>14</v>
      </c>
      <c r="B37" s="1"/>
      <c r="C37" s="2"/>
      <c r="D37" s="1"/>
      <c r="E37" s="2">
        <v>893</v>
      </c>
      <c r="F37" s="36">
        <f>SUM(B37:E37)</f>
        <v>893</v>
      </c>
    </row>
    <row r="38" spans="1:8" ht="4.5" customHeight="1">
      <c r="A38" s="28"/>
      <c r="B38" s="19"/>
      <c r="C38" s="20"/>
      <c r="D38" s="19"/>
      <c r="E38" s="20"/>
      <c r="F38" s="21"/>
      <c r="H38" s="27"/>
    </row>
    <row r="39" spans="1:8" ht="18" customHeight="1">
      <c r="A39" s="22" t="s">
        <v>4</v>
      </c>
      <c r="B39" s="39">
        <f>SUM(B35:B37)</f>
        <v>0</v>
      </c>
      <c r="C39" s="39">
        <f>SUM(C35:C37)</f>
        <v>0</v>
      </c>
      <c r="D39" s="39">
        <f>SUM(D35:D37)</f>
        <v>0</v>
      </c>
      <c r="E39" s="30">
        <f>SUM(E35:E37)</f>
        <v>893</v>
      </c>
      <c r="F39" s="30">
        <f>SUM(F35:F37)</f>
        <v>893</v>
      </c>
      <c r="H39" s="27"/>
    </row>
    <row r="40" spans="8:10" ht="15">
      <c r="H40" s="27"/>
      <c r="J40" s="27"/>
    </row>
    <row r="41" spans="1:8" ht="15.75">
      <c r="A41" s="25" t="s">
        <v>36</v>
      </c>
      <c r="H41" s="23"/>
    </row>
    <row r="42" spans="1:9" ht="15.75">
      <c r="A42" s="25" t="s">
        <v>37</v>
      </c>
      <c r="I42" s="27"/>
    </row>
    <row r="43" ht="15">
      <c r="I43" s="27"/>
    </row>
    <row r="44" ht="15">
      <c r="I44" s="27"/>
    </row>
    <row r="45" ht="15">
      <c r="G45" s="23"/>
    </row>
    <row r="47" ht="15">
      <c r="F47" s="23"/>
    </row>
  </sheetData>
  <sheetProtection/>
  <mergeCells count="2">
    <mergeCell ref="A1:H1"/>
    <mergeCell ref="A2:H2"/>
  </mergeCells>
  <printOptions/>
  <pageMargins left="0.7" right="0.7" top="0.41" bottom="0.42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110" zoomScaleNormal="110" zoomScalePageLayoutView="0" workbookViewId="0" topLeftCell="A18">
      <selection activeCell="G36" sqref="G36"/>
    </sheetView>
  </sheetViews>
  <sheetFormatPr defaultColWidth="9.140625" defaultRowHeight="15"/>
  <cols>
    <col min="1" max="1" width="23.140625" style="54" customWidth="1"/>
    <col min="2" max="2" width="10.28125" style="54" customWidth="1"/>
    <col min="3" max="3" width="15.140625" style="54" customWidth="1"/>
    <col min="4" max="4" width="14.421875" style="54" customWidth="1"/>
    <col min="5" max="5" width="14.28125" style="54" customWidth="1"/>
    <col min="6" max="6" width="15.7109375" style="54" customWidth="1"/>
    <col min="7" max="7" width="16.7109375" style="54" customWidth="1"/>
    <col min="8" max="8" width="12.57421875" style="54" customWidth="1"/>
    <col min="9" max="16384" width="9.140625" style="54" customWidth="1"/>
  </cols>
  <sheetData>
    <row r="1" spans="1:9" ht="15.75">
      <c r="A1" s="85" t="s">
        <v>39</v>
      </c>
      <c r="B1" s="85"/>
      <c r="C1" s="85"/>
      <c r="D1" s="85"/>
      <c r="E1" s="85"/>
      <c r="F1" s="85"/>
      <c r="G1" s="85"/>
      <c r="H1" s="85"/>
      <c r="I1" s="77"/>
    </row>
    <row r="2" spans="1:9" ht="15.75">
      <c r="A2" s="86" t="s">
        <v>49</v>
      </c>
      <c r="B2" s="86"/>
      <c r="C2" s="86"/>
      <c r="D2" s="86"/>
      <c r="E2" s="86"/>
      <c r="F2" s="86"/>
      <c r="G2" s="86"/>
      <c r="H2" s="86"/>
      <c r="I2" s="78"/>
    </row>
    <row r="3" spans="1:7" ht="6" customHeight="1">
      <c r="A3" s="55"/>
      <c r="B3" s="55"/>
      <c r="C3" s="55"/>
      <c r="D3" s="55"/>
      <c r="E3" s="55"/>
      <c r="F3" s="56"/>
      <c r="G3" s="56"/>
    </row>
    <row r="4" spans="1:8" ht="64.5" customHeight="1">
      <c r="A4" s="57" t="s">
        <v>0</v>
      </c>
      <c r="B4" s="58" t="s">
        <v>1</v>
      </c>
      <c r="C4" s="59" t="s">
        <v>38</v>
      </c>
      <c r="D4" s="60" t="s">
        <v>3</v>
      </c>
      <c r="E4" s="60" t="s">
        <v>48</v>
      </c>
      <c r="F4" s="60" t="s">
        <v>44</v>
      </c>
      <c r="G4" s="60" t="s">
        <v>43</v>
      </c>
      <c r="H4" s="57" t="s">
        <v>4</v>
      </c>
    </row>
    <row r="5" spans="1:8" ht="15.75" hidden="1">
      <c r="A5" s="61"/>
      <c r="B5" s="62"/>
      <c r="C5" s="63"/>
      <c r="D5" s="62"/>
      <c r="E5" s="62"/>
      <c r="F5" s="64"/>
      <c r="G5" s="63"/>
      <c r="H5" s="65"/>
    </row>
    <row r="6" spans="1:11" ht="15.75">
      <c r="A6" s="76" t="s">
        <v>18</v>
      </c>
      <c r="B6" s="45"/>
      <c r="C6" s="46">
        <f>18180+15720-35</f>
        <v>33865</v>
      </c>
      <c r="D6" s="47">
        <f>19800</f>
        <v>19800</v>
      </c>
      <c r="E6" s="47">
        <f>11700-27</f>
        <v>11673</v>
      </c>
      <c r="F6" s="47">
        <f>4118</f>
        <v>4118</v>
      </c>
      <c r="G6" s="47"/>
      <c r="H6" s="48">
        <f aca="true" t="shared" si="0" ref="H6:H22">SUM(B6:G6)</f>
        <v>69456</v>
      </c>
      <c r="J6" s="66"/>
      <c r="K6" s="67"/>
    </row>
    <row r="7" spans="1:11" ht="15.75">
      <c r="A7" s="76" t="s">
        <v>19</v>
      </c>
      <c r="B7" s="45"/>
      <c r="C7" s="46">
        <f>3750</f>
        <v>3750</v>
      </c>
      <c r="D7" s="47">
        <f>24196-17</f>
        <v>24179</v>
      </c>
      <c r="E7" s="47">
        <f>30300-5</f>
        <v>30295</v>
      </c>
      <c r="F7" s="47">
        <f>6083</f>
        <v>6083</v>
      </c>
      <c r="G7" s="47"/>
      <c r="H7" s="48">
        <f t="shared" si="0"/>
        <v>64307</v>
      </c>
      <c r="J7" s="66"/>
      <c r="K7" s="67"/>
    </row>
    <row r="8" spans="1:11" ht="15.75">
      <c r="A8" s="76" t="s">
        <v>20</v>
      </c>
      <c r="B8" s="45"/>
      <c r="C8" s="46"/>
      <c r="D8" s="47">
        <f>18600-33-6</f>
        <v>18561</v>
      </c>
      <c r="E8" s="47">
        <f>22950-5</f>
        <v>22945</v>
      </c>
      <c r="F8" s="47">
        <f>9041</f>
        <v>9041</v>
      </c>
      <c r="G8" s="47">
        <v>621</v>
      </c>
      <c r="H8" s="48">
        <f t="shared" si="0"/>
        <v>51168</v>
      </c>
      <c r="J8" s="66"/>
      <c r="K8" s="67"/>
    </row>
    <row r="9" spans="1:11" ht="15.75">
      <c r="A9" s="76" t="s">
        <v>21</v>
      </c>
      <c r="B9" s="45"/>
      <c r="C9" s="46"/>
      <c r="D9" s="47">
        <f>5600</f>
        <v>5600</v>
      </c>
      <c r="E9" s="47">
        <f>19150-3</f>
        <v>19147</v>
      </c>
      <c r="F9" s="47">
        <f>7293-65</f>
        <v>7228</v>
      </c>
      <c r="G9" s="46">
        <f>1000</f>
        <v>1000</v>
      </c>
      <c r="H9" s="48">
        <f t="shared" si="0"/>
        <v>32975</v>
      </c>
      <c r="J9" s="66"/>
      <c r="K9" s="67"/>
    </row>
    <row r="10" spans="1:11" ht="15.75">
      <c r="A10" s="76" t="s">
        <v>24</v>
      </c>
      <c r="B10" s="49"/>
      <c r="C10" s="47"/>
      <c r="D10" s="47"/>
      <c r="E10" s="47">
        <f>10200-5</f>
        <v>10195</v>
      </c>
      <c r="F10" s="47">
        <f>9828-17</f>
        <v>9811</v>
      </c>
      <c r="G10" s="47">
        <f>1796</f>
        <v>1796</v>
      </c>
      <c r="H10" s="48">
        <f>SUM(B10:G10)</f>
        <v>21802</v>
      </c>
      <c r="J10" s="66"/>
      <c r="K10" s="67"/>
    </row>
    <row r="11" spans="1:11" ht="15.75">
      <c r="A11" s="76" t="s">
        <v>22</v>
      </c>
      <c r="B11" s="45"/>
      <c r="C11" s="47"/>
      <c r="D11" s="47"/>
      <c r="E11" s="47">
        <v>1700</v>
      </c>
      <c r="F11" s="47">
        <f>9096</f>
        <v>9096</v>
      </c>
      <c r="G11" s="47">
        <v>0</v>
      </c>
      <c r="H11" s="48">
        <f t="shared" si="0"/>
        <v>10796</v>
      </c>
      <c r="I11" s="68"/>
      <c r="J11" s="66"/>
      <c r="K11" s="67"/>
    </row>
    <row r="12" spans="1:11" ht="15.75">
      <c r="A12" s="75" t="s">
        <v>23</v>
      </c>
      <c r="B12" s="45"/>
      <c r="C12" s="47"/>
      <c r="D12" s="47"/>
      <c r="E12" s="47">
        <f>10050-13</f>
        <v>10037</v>
      </c>
      <c r="F12" s="47">
        <f>9382-23</f>
        <v>9359</v>
      </c>
      <c r="G12" s="47">
        <f>2200</f>
        <v>2200</v>
      </c>
      <c r="H12" s="48">
        <f t="shared" si="0"/>
        <v>21596</v>
      </c>
      <c r="I12" s="68"/>
      <c r="J12" s="69"/>
      <c r="K12" s="67"/>
    </row>
    <row r="13" spans="1:11" ht="15.75">
      <c r="A13" s="75" t="s">
        <v>25</v>
      </c>
      <c r="B13" s="45"/>
      <c r="C13" s="47"/>
      <c r="D13" s="47"/>
      <c r="E13" s="47"/>
      <c r="F13" s="47">
        <f>11000-5</f>
        <v>10995</v>
      </c>
      <c r="G13" s="47">
        <v>1500</v>
      </c>
      <c r="H13" s="48">
        <f t="shared" si="0"/>
        <v>12495</v>
      </c>
      <c r="I13" s="68"/>
      <c r="J13" s="69"/>
      <c r="K13" s="67"/>
    </row>
    <row r="14" spans="1:11" ht="15.75">
      <c r="A14" s="75" t="s">
        <v>29</v>
      </c>
      <c r="B14" s="45"/>
      <c r="C14" s="47"/>
      <c r="D14" s="47"/>
      <c r="E14" s="47"/>
      <c r="F14" s="47">
        <f>6000</f>
        <v>6000</v>
      </c>
      <c r="G14" s="47">
        <v>600</v>
      </c>
      <c r="H14" s="48">
        <f t="shared" si="0"/>
        <v>6600</v>
      </c>
      <c r="I14" s="68"/>
      <c r="J14" s="69"/>
      <c r="K14" s="67"/>
    </row>
    <row r="15" spans="1:11" ht="15.75">
      <c r="A15" s="75" t="s">
        <v>32</v>
      </c>
      <c r="B15" s="45"/>
      <c r="C15" s="47"/>
      <c r="D15" s="47"/>
      <c r="E15" s="47"/>
      <c r="F15" s="47">
        <f>8400-10</f>
        <v>8390</v>
      </c>
      <c r="G15" s="47">
        <f>1200-2</f>
        <v>1198</v>
      </c>
      <c r="H15" s="48">
        <f t="shared" si="0"/>
        <v>9588</v>
      </c>
      <c r="I15" s="68"/>
      <c r="J15" s="69"/>
      <c r="K15" s="67"/>
    </row>
    <row r="16" spans="1:11" ht="15.75">
      <c r="A16" s="75" t="s">
        <v>34</v>
      </c>
      <c r="B16" s="45"/>
      <c r="C16" s="47"/>
      <c r="D16" s="47"/>
      <c r="E16" s="47"/>
      <c r="F16" s="47">
        <f>1800+2300</f>
        <v>4100</v>
      </c>
      <c r="G16" s="47">
        <v>600</v>
      </c>
      <c r="H16" s="48">
        <f t="shared" si="0"/>
        <v>4700</v>
      </c>
      <c r="I16" s="68"/>
      <c r="J16" s="69"/>
      <c r="K16" s="67"/>
    </row>
    <row r="17" spans="1:11" ht="15.75">
      <c r="A17" s="75" t="s">
        <v>40</v>
      </c>
      <c r="B17" s="45"/>
      <c r="C17" s="47"/>
      <c r="D17" s="47"/>
      <c r="E17" s="47"/>
      <c r="F17" s="47">
        <f>3000-15</f>
        <v>2985</v>
      </c>
      <c r="G17" s="47"/>
      <c r="H17" s="48">
        <f t="shared" si="0"/>
        <v>2985</v>
      </c>
      <c r="I17" s="68"/>
      <c r="J17" s="69"/>
      <c r="K17" s="67"/>
    </row>
    <row r="18" spans="1:11" ht="15.75">
      <c r="A18" s="75" t="s">
        <v>28</v>
      </c>
      <c r="B18" s="45"/>
      <c r="C18" s="47"/>
      <c r="D18" s="47"/>
      <c r="E18" s="47"/>
      <c r="F18" s="47">
        <f>9150</f>
        <v>9150</v>
      </c>
      <c r="G18" s="47"/>
      <c r="H18" s="48">
        <f t="shared" si="0"/>
        <v>9150</v>
      </c>
      <c r="I18" s="68"/>
      <c r="J18" s="69"/>
      <c r="K18" s="67"/>
    </row>
    <row r="19" spans="1:11" ht="15.75">
      <c r="A19" s="75" t="s">
        <v>30</v>
      </c>
      <c r="B19" s="45"/>
      <c r="C19" s="47"/>
      <c r="D19" s="47"/>
      <c r="E19" s="47"/>
      <c r="F19" s="47">
        <f>9900</f>
        <v>9900</v>
      </c>
      <c r="G19" s="47"/>
      <c r="H19" s="48">
        <f>SUM(B19:G19)</f>
        <v>9900</v>
      </c>
      <c r="I19" s="68"/>
      <c r="J19" s="69"/>
      <c r="K19" s="67"/>
    </row>
    <row r="20" spans="1:11" ht="15.75">
      <c r="A20" s="75" t="s">
        <v>31</v>
      </c>
      <c r="B20" s="45"/>
      <c r="C20" s="47"/>
      <c r="D20" s="47"/>
      <c r="E20" s="47"/>
      <c r="F20" s="47">
        <f>7800</f>
        <v>7800</v>
      </c>
      <c r="G20" s="47"/>
      <c r="H20" s="48">
        <f t="shared" si="0"/>
        <v>7800</v>
      </c>
      <c r="I20" s="68"/>
      <c r="J20" s="69"/>
      <c r="K20" s="67"/>
    </row>
    <row r="21" spans="1:11" ht="15.75">
      <c r="A21" s="75" t="s">
        <v>33</v>
      </c>
      <c r="B21" s="45"/>
      <c r="C21" s="47"/>
      <c r="D21" s="47"/>
      <c r="E21" s="47"/>
      <c r="F21" s="47">
        <f>4200+2300</f>
        <v>6500</v>
      </c>
      <c r="G21" s="47"/>
      <c r="H21" s="48">
        <f t="shared" si="0"/>
        <v>6500</v>
      </c>
      <c r="I21" s="68"/>
      <c r="J21" s="69"/>
      <c r="K21" s="67"/>
    </row>
    <row r="22" spans="1:11" ht="18.75">
      <c r="A22" s="75" t="s">
        <v>41</v>
      </c>
      <c r="B22" s="50"/>
      <c r="C22" s="47"/>
      <c r="D22" s="47"/>
      <c r="E22" s="47"/>
      <c r="F22" s="47">
        <f>3800+6204-30</f>
        <v>9974</v>
      </c>
      <c r="G22" s="47"/>
      <c r="H22" s="51">
        <f t="shared" si="0"/>
        <v>9974</v>
      </c>
      <c r="I22" s="68"/>
      <c r="J22" s="69"/>
      <c r="K22" s="67"/>
    </row>
    <row r="23" spans="1:11" ht="17.25" customHeight="1">
      <c r="A23" s="75" t="s">
        <v>45</v>
      </c>
      <c r="B23" s="50"/>
      <c r="C23" s="47"/>
      <c r="D23" s="47"/>
      <c r="E23" s="47"/>
      <c r="F23" s="47">
        <f>4800-50</f>
        <v>4750</v>
      </c>
      <c r="G23" s="47"/>
      <c r="H23" s="51">
        <f>SUM(B23:G23)</f>
        <v>4750</v>
      </c>
      <c r="I23" s="68"/>
      <c r="J23" s="69"/>
      <c r="K23" s="67"/>
    </row>
    <row r="24" spans="1:11" ht="17.25" customHeight="1">
      <c r="A24" s="75" t="s">
        <v>46</v>
      </c>
      <c r="B24" s="50"/>
      <c r="C24" s="47"/>
      <c r="D24" s="47"/>
      <c r="E24" s="47"/>
      <c r="F24" s="47">
        <v>7000</v>
      </c>
      <c r="G24" s="47"/>
      <c r="H24" s="51">
        <f>SUM(B24:G24)</f>
        <v>7000</v>
      </c>
      <c r="I24" s="68"/>
      <c r="J24" s="69"/>
      <c r="K24" s="67"/>
    </row>
    <row r="25" spans="1:11" ht="17.25" customHeight="1">
      <c r="A25" s="75" t="s">
        <v>47</v>
      </c>
      <c r="B25" s="50"/>
      <c r="C25" s="47"/>
      <c r="D25" s="47"/>
      <c r="E25" s="47"/>
      <c r="F25" s="47">
        <f>8700</f>
        <v>8700</v>
      </c>
      <c r="G25" s="47"/>
      <c r="H25" s="51">
        <f>SUM(B25:G25)</f>
        <v>8700</v>
      </c>
      <c r="I25" s="68"/>
      <c r="J25" s="69"/>
      <c r="K25" s="67"/>
    </row>
    <row r="26" spans="1:10" ht="18" customHeight="1">
      <c r="A26" s="70" t="s">
        <v>4</v>
      </c>
      <c r="B26" s="74">
        <f aca="true" t="shared" si="1" ref="B26:H26">SUM(B6:B25)</f>
        <v>0</v>
      </c>
      <c r="C26" s="74">
        <f t="shared" si="1"/>
        <v>37615</v>
      </c>
      <c r="D26" s="74">
        <f t="shared" si="1"/>
        <v>68140</v>
      </c>
      <c r="E26" s="74">
        <f t="shared" si="1"/>
        <v>105992</v>
      </c>
      <c r="F26" s="74">
        <f t="shared" si="1"/>
        <v>150980</v>
      </c>
      <c r="G26" s="74">
        <f t="shared" si="1"/>
        <v>9515</v>
      </c>
      <c r="H26" s="74">
        <f t="shared" si="1"/>
        <v>372242</v>
      </c>
      <c r="I26" s="71"/>
      <c r="J26" s="67"/>
    </row>
    <row r="27" spans="1:10" ht="15.75">
      <c r="A27" s="72"/>
      <c r="B27" s="56"/>
      <c r="C27" s="56"/>
      <c r="D27" s="56"/>
      <c r="E27" s="56"/>
      <c r="F27" s="73"/>
      <c r="G27" s="73"/>
      <c r="H27" s="56"/>
      <c r="J27" s="67"/>
    </row>
    <row r="28" ht="15.75">
      <c r="A28" s="53" t="s">
        <v>50</v>
      </c>
    </row>
    <row r="29" spans="1:6" ht="15.75">
      <c r="A29" s="52" t="s">
        <v>51</v>
      </c>
      <c r="F29" s="67"/>
    </row>
    <row r="30" ht="15.75">
      <c r="A30" s="52" t="s">
        <v>42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="110" zoomScaleNormal="110" zoomScalePageLayoutView="0" workbookViewId="0" topLeftCell="A19">
      <selection activeCell="A1" sqref="A1:H1"/>
    </sheetView>
  </sheetViews>
  <sheetFormatPr defaultColWidth="9.140625" defaultRowHeight="15"/>
  <cols>
    <col min="1" max="1" width="23.140625" style="54" customWidth="1"/>
    <col min="2" max="2" width="10.28125" style="54" customWidth="1"/>
    <col min="3" max="3" width="15.140625" style="54" customWidth="1"/>
    <col min="4" max="4" width="14.421875" style="54" customWidth="1"/>
    <col min="5" max="5" width="14.28125" style="54" customWidth="1"/>
    <col min="6" max="6" width="15.7109375" style="54" customWidth="1"/>
    <col min="7" max="7" width="16.7109375" style="54" customWidth="1"/>
    <col min="8" max="8" width="12.57421875" style="54" customWidth="1"/>
    <col min="9" max="16384" width="9.140625" style="54" customWidth="1"/>
  </cols>
  <sheetData>
    <row r="1" spans="1:9" ht="15.75">
      <c r="A1" s="85" t="s">
        <v>39</v>
      </c>
      <c r="B1" s="85"/>
      <c r="C1" s="85"/>
      <c r="D1" s="85"/>
      <c r="E1" s="85"/>
      <c r="F1" s="85"/>
      <c r="G1" s="85"/>
      <c r="H1" s="85"/>
      <c r="I1" s="79"/>
    </row>
    <row r="2" spans="1:9" ht="15.75">
      <c r="A2" s="86" t="s">
        <v>52</v>
      </c>
      <c r="B2" s="86"/>
      <c r="C2" s="86"/>
      <c r="D2" s="86"/>
      <c r="E2" s="86"/>
      <c r="F2" s="86"/>
      <c r="G2" s="86"/>
      <c r="H2" s="86"/>
      <c r="I2" s="80"/>
    </row>
    <row r="3" spans="1:7" ht="6" customHeight="1">
      <c r="A3" s="55"/>
      <c r="B3" s="55"/>
      <c r="C3" s="55"/>
      <c r="D3" s="55"/>
      <c r="E3" s="55"/>
      <c r="F3" s="56"/>
      <c r="G3" s="56"/>
    </row>
    <row r="4" spans="1:8" ht="64.5" customHeight="1">
      <c r="A4" s="57" t="s">
        <v>0</v>
      </c>
      <c r="B4" s="58" t="s">
        <v>1</v>
      </c>
      <c r="C4" s="59" t="s">
        <v>38</v>
      </c>
      <c r="D4" s="60" t="s">
        <v>3</v>
      </c>
      <c r="E4" s="60" t="s">
        <v>48</v>
      </c>
      <c r="F4" s="60" t="s">
        <v>44</v>
      </c>
      <c r="G4" s="60" t="s">
        <v>43</v>
      </c>
      <c r="H4" s="57" t="s">
        <v>4</v>
      </c>
    </row>
    <row r="5" spans="1:8" ht="15.75" hidden="1">
      <c r="A5" s="61"/>
      <c r="B5" s="62"/>
      <c r="C5" s="63"/>
      <c r="D5" s="62"/>
      <c r="E5" s="62"/>
      <c r="F5" s="64"/>
      <c r="G5" s="63"/>
      <c r="H5" s="65"/>
    </row>
    <row r="6" spans="1:11" ht="15.75">
      <c r="A6" s="76" t="s">
        <v>18</v>
      </c>
      <c r="B6" s="45"/>
      <c r="C6" s="46">
        <f>32157-29</f>
        <v>32128</v>
      </c>
      <c r="D6" s="47">
        <f>14200</f>
        <v>14200</v>
      </c>
      <c r="E6" s="47">
        <f>8000-16</f>
        <v>7984</v>
      </c>
      <c r="F6" s="47">
        <f>3200</f>
        <v>3200</v>
      </c>
      <c r="G6" s="47"/>
      <c r="H6" s="48">
        <f aca="true" t="shared" si="0" ref="H6:H22">SUM(B6:G6)</f>
        <v>57512</v>
      </c>
      <c r="J6" s="66"/>
      <c r="K6" s="67"/>
    </row>
    <row r="7" spans="1:11" ht="15.75">
      <c r="A7" s="76" t="s">
        <v>19</v>
      </c>
      <c r="B7" s="45"/>
      <c r="C7" s="46">
        <f>9750-17</f>
        <v>9733</v>
      </c>
      <c r="D7" s="47">
        <f>24196-17</f>
        <v>24179</v>
      </c>
      <c r="E7" s="47">
        <f>30300-2</f>
        <v>30298</v>
      </c>
      <c r="F7" s="47">
        <f>6083</f>
        <v>6083</v>
      </c>
      <c r="G7" s="47"/>
      <c r="H7" s="48">
        <f t="shared" si="0"/>
        <v>70293</v>
      </c>
      <c r="J7" s="66"/>
      <c r="K7" s="67"/>
    </row>
    <row r="8" spans="1:11" ht="15.75">
      <c r="A8" s="76" t="s">
        <v>20</v>
      </c>
      <c r="B8" s="45"/>
      <c r="C8" s="46"/>
      <c r="D8" s="47">
        <f>18600-39</f>
        <v>18561</v>
      </c>
      <c r="E8" s="47">
        <f>22950-5</f>
        <v>22945</v>
      </c>
      <c r="F8" s="47">
        <f>9041</f>
        <v>9041</v>
      </c>
      <c r="G8" s="47">
        <v>621</v>
      </c>
      <c r="H8" s="48">
        <f t="shared" si="0"/>
        <v>51168</v>
      </c>
      <c r="J8" s="66"/>
      <c r="K8" s="67"/>
    </row>
    <row r="9" spans="1:11" ht="15.75">
      <c r="A9" s="76" t="s">
        <v>21</v>
      </c>
      <c r="B9" s="45"/>
      <c r="C9" s="46"/>
      <c r="D9" s="47">
        <f>12050-48</f>
        <v>12002</v>
      </c>
      <c r="E9" s="47">
        <f>19150-3</f>
        <v>19147</v>
      </c>
      <c r="F9" s="47">
        <f>7293-65</f>
        <v>7228</v>
      </c>
      <c r="G9" s="46">
        <f>1000</f>
        <v>1000</v>
      </c>
      <c r="H9" s="48">
        <f t="shared" si="0"/>
        <v>39377</v>
      </c>
      <c r="J9" s="66"/>
      <c r="K9" s="67"/>
    </row>
    <row r="10" spans="1:11" ht="15.75">
      <c r="A10" s="76" t="s">
        <v>24</v>
      </c>
      <c r="B10" s="49"/>
      <c r="C10" s="47"/>
      <c r="D10" s="47"/>
      <c r="E10" s="47">
        <f>10200-5</f>
        <v>10195</v>
      </c>
      <c r="F10" s="47">
        <f>9828-15</f>
        <v>9813</v>
      </c>
      <c r="G10" s="47">
        <f>1796</f>
        <v>1796</v>
      </c>
      <c r="H10" s="48">
        <f>SUM(B10:G10)</f>
        <v>21804</v>
      </c>
      <c r="J10" s="66"/>
      <c r="K10" s="67"/>
    </row>
    <row r="11" spans="1:11" ht="15.75">
      <c r="A11" s="76" t="s">
        <v>22</v>
      </c>
      <c r="B11" s="45"/>
      <c r="C11" s="47"/>
      <c r="D11" s="47"/>
      <c r="E11" s="47">
        <f>6800</f>
        <v>6800</v>
      </c>
      <c r="F11" s="47">
        <f>9096</f>
        <v>9096</v>
      </c>
      <c r="G11" s="47">
        <v>0</v>
      </c>
      <c r="H11" s="48">
        <f t="shared" si="0"/>
        <v>15896</v>
      </c>
      <c r="I11" s="68"/>
      <c r="J11" s="66"/>
      <c r="K11" s="67"/>
    </row>
    <row r="12" spans="1:11" ht="15.75">
      <c r="A12" s="75" t="s">
        <v>23</v>
      </c>
      <c r="B12" s="45"/>
      <c r="C12" s="47"/>
      <c r="D12" s="47"/>
      <c r="E12" s="47">
        <f>10050-13</f>
        <v>10037</v>
      </c>
      <c r="F12" s="47">
        <f>9382-23</f>
        <v>9359</v>
      </c>
      <c r="G12" s="47">
        <f>2200</f>
        <v>2200</v>
      </c>
      <c r="H12" s="48">
        <f t="shared" si="0"/>
        <v>21596</v>
      </c>
      <c r="I12" s="68"/>
      <c r="J12" s="69"/>
      <c r="K12" s="67"/>
    </row>
    <row r="13" spans="1:11" ht="15.75">
      <c r="A13" s="75" t="s">
        <v>25</v>
      </c>
      <c r="B13" s="45"/>
      <c r="C13" s="47"/>
      <c r="D13" s="47"/>
      <c r="E13" s="47">
        <f>2000-8</f>
        <v>1992</v>
      </c>
      <c r="F13" s="47">
        <f>11000-5</f>
        <v>10995</v>
      </c>
      <c r="G13" s="47">
        <v>1500</v>
      </c>
      <c r="H13" s="48">
        <f t="shared" si="0"/>
        <v>14487</v>
      </c>
      <c r="I13" s="68"/>
      <c r="J13" s="69"/>
      <c r="K13" s="67"/>
    </row>
    <row r="14" spans="1:11" ht="15.75">
      <c r="A14" s="75" t="s">
        <v>29</v>
      </c>
      <c r="B14" s="45"/>
      <c r="C14" s="47"/>
      <c r="D14" s="47"/>
      <c r="E14" s="47"/>
      <c r="F14" s="47">
        <f>6000</f>
        <v>6000</v>
      </c>
      <c r="G14" s="47">
        <v>600</v>
      </c>
      <c r="H14" s="48">
        <f t="shared" si="0"/>
        <v>6600</v>
      </c>
      <c r="I14" s="68"/>
      <c r="J14" s="69"/>
      <c r="K14" s="67"/>
    </row>
    <row r="15" spans="1:11" ht="15.75">
      <c r="A15" s="75" t="s">
        <v>32</v>
      </c>
      <c r="B15" s="45"/>
      <c r="C15" s="47"/>
      <c r="D15" s="47"/>
      <c r="E15" s="47"/>
      <c r="F15" s="47">
        <f>8400-9</f>
        <v>8391</v>
      </c>
      <c r="G15" s="47">
        <f>1200-2</f>
        <v>1198</v>
      </c>
      <c r="H15" s="48">
        <f t="shared" si="0"/>
        <v>9589</v>
      </c>
      <c r="I15" s="68"/>
      <c r="J15" s="69"/>
      <c r="K15" s="67"/>
    </row>
    <row r="16" spans="1:11" ht="15.75">
      <c r="A16" s="75" t="s">
        <v>34</v>
      </c>
      <c r="B16" s="45"/>
      <c r="C16" s="47"/>
      <c r="D16" s="47"/>
      <c r="E16" s="47"/>
      <c r="F16" s="47">
        <f>1800+2300</f>
        <v>4100</v>
      </c>
      <c r="G16" s="47">
        <v>600</v>
      </c>
      <c r="H16" s="48">
        <f t="shared" si="0"/>
        <v>4700</v>
      </c>
      <c r="I16" s="68"/>
      <c r="J16" s="69"/>
      <c r="K16" s="67"/>
    </row>
    <row r="17" spans="1:11" ht="15.75">
      <c r="A17" s="75" t="s">
        <v>40</v>
      </c>
      <c r="B17" s="45"/>
      <c r="C17" s="47"/>
      <c r="D17" s="47"/>
      <c r="E17" s="47"/>
      <c r="F17" s="47">
        <f>3000-15</f>
        <v>2985</v>
      </c>
      <c r="G17" s="47"/>
      <c r="H17" s="48">
        <f t="shared" si="0"/>
        <v>2985</v>
      </c>
      <c r="I17" s="68"/>
      <c r="J17" s="69"/>
      <c r="K17" s="67"/>
    </row>
    <row r="18" spans="1:11" ht="15.75">
      <c r="A18" s="75" t="s">
        <v>28</v>
      </c>
      <c r="B18" s="45"/>
      <c r="C18" s="47"/>
      <c r="D18" s="47"/>
      <c r="E18" s="47"/>
      <c r="F18" s="47">
        <f>9150</f>
        <v>9150</v>
      </c>
      <c r="G18" s="47"/>
      <c r="H18" s="48">
        <f t="shared" si="0"/>
        <v>9150</v>
      </c>
      <c r="I18" s="68"/>
      <c r="J18" s="69"/>
      <c r="K18" s="67"/>
    </row>
    <row r="19" spans="1:11" ht="15.75">
      <c r="A19" s="75" t="s">
        <v>30</v>
      </c>
      <c r="B19" s="45"/>
      <c r="C19" s="47"/>
      <c r="D19" s="47"/>
      <c r="E19" s="47"/>
      <c r="F19" s="47">
        <f>9900</f>
        <v>9900</v>
      </c>
      <c r="G19" s="47"/>
      <c r="H19" s="48">
        <f>SUM(B19:G19)</f>
        <v>9900</v>
      </c>
      <c r="I19" s="68"/>
      <c r="J19" s="69"/>
      <c r="K19" s="67"/>
    </row>
    <row r="20" spans="1:11" ht="15.75">
      <c r="A20" s="75" t="s">
        <v>31</v>
      </c>
      <c r="B20" s="45"/>
      <c r="C20" s="47"/>
      <c r="D20" s="47"/>
      <c r="E20" s="47"/>
      <c r="F20" s="47">
        <f>7800</f>
        <v>7800</v>
      </c>
      <c r="G20" s="47"/>
      <c r="H20" s="48">
        <f t="shared" si="0"/>
        <v>7800</v>
      </c>
      <c r="I20" s="68"/>
      <c r="J20" s="69"/>
      <c r="K20" s="67"/>
    </row>
    <row r="21" spans="1:11" ht="15.75">
      <c r="A21" s="75" t="s">
        <v>33</v>
      </c>
      <c r="B21" s="45"/>
      <c r="C21" s="47"/>
      <c r="D21" s="47"/>
      <c r="E21" s="47"/>
      <c r="F21" s="47">
        <f>4200+2300</f>
        <v>6500</v>
      </c>
      <c r="G21" s="47"/>
      <c r="H21" s="48">
        <f t="shared" si="0"/>
        <v>6500</v>
      </c>
      <c r="I21" s="68"/>
      <c r="J21" s="69"/>
      <c r="K21" s="67"/>
    </row>
    <row r="22" spans="1:11" ht="18.75">
      <c r="A22" s="75" t="s">
        <v>41</v>
      </c>
      <c r="B22" s="50"/>
      <c r="C22" s="47"/>
      <c r="D22" s="47"/>
      <c r="E22" s="47"/>
      <c r="F22" s="47">
        <f>3800+6154-30</f>
        <v>9924</v>
      </c>
      <c r="G22" s="47"/>
      <c r="H22" s="51">
        <f t="shared" si="0"/>
        <v>9924</v>
      </c>
      <c r="I22" s="68"/>
      <c r="J22" s="69"/>
      <c r="K22" s="67"/>
    </row>
    <row r="23" spans="1:11" ht="17.25" customHeight="1">
      <c r="A23" s="75" t="s">
        <v>45</v>
      </c>
      <c r="B23" s="50"/>
      <c r="C23" s="47"/>
      <c r="D23" s="47"/>
      <c r="E23" s="47"/>
      <c r="F23" s="47">
        <f>4800-50</f>
        <v>4750</v>
      </c>
      <c r="G23" s="47"/>
      <c r="H23" s="51">
        <f>SUM(B23:G23)</f>
        <v>4750</v>
      </c>
      <c r="I23" s="68"/>
      <c r="J23" s="69"/>
      <c r="K23" s="67"/>
    </row>
    <row r="24" spans="1:11" ht="17.25" customHeight="1">
      <c r="A24" s="75" t="s">
        <v>46</v>
      </c>
      <c r="B24" s="50"/>
      <c r="C24" s="47"/>
      <c r="D24" s="47"/>
      <c r="E24" s="47"/>
      <c r="F24" s="47">
        <v>7000</v>
      </c>
      <c r="G24" s="47"/>
      <c r="H24" s="51">
        <f>SUM(B24:G24)</f>
        <v>7000</v>
      </c>
      <c r="I24" s="68"/>
      <c r="J24" s="69"/>
      <c r="K24" s="67"/>
    </row>
    <row r="25" spans="1:11" ht="17.25" customHeight="1">
      <c r="A25" s="75" t="s">
        <v>47</v>
      </c>
      <c r="B25" s="50"/>
      <c r="C25" s="47"/>
      <c r="D25" s="47"/>
      <c r="E25" s="47"/>
      <c r="F25" s="47">
        <f>8700</f>
        <v>8700</v>
      </c>
      <c r="G25" s="47"/>
      <c r="H25" s="51">
        <f>SUM(B25:G25)</f>
        <v>8700</v>
      </c>
      <c r="I25" s="68"/>
      <c r="J25" s="69"/>
      <c r="K25" s="67"/>
    </row>
    <row r="26" spans="1:11" ht="17.25" customHeight="1">
      <c r="A26" s="75" t="s">
        <v>55</v>
      </c>
      <c r="B26" s="50"/>
      <c r="C26" s="47"/>
      <c r="D26" s="47"/>
      <c r="E26" s="47"/>
      <c r="F26" s="47">
        <f>2300</f>
        <v>2300</v>
      </c>
      <c r="G26" s="47"/>
      <c r="H26" s="51">
        <f>SUM(B26:G26)</f>
        <v>2300</v>
      </c>
      <c r="I26" s="68"/>
      <c r="J26" s="69"/>
      <c r="K26" s="67"/>
    </row>
    <row r="27" spans="1:10" ht="18" customHeight="1">
      <c r="A27" s="70" t="s">
        <v>4</v>
      </c>
      <c r="B27" s="74">
        <f>SUM(B6:B26)</f>
        <v>0</v>
      </c>
      <c r="C27" s="74">
        <f aca="true" t="shared" si="1" ref="C27:H27">SUM(C6:C26)</f>
        <v>41861</v>
      </c>
      <c r="D27" s="74">
        <f t="shared" si="1"/>
        <v>68942</v>
      </c>
      <c r="E27" s="74">
        <f t="shared" si="1"/>
        <v>109398</v>
      </c>
      <c r="F27" s="74">
        <f t="shared" si="1"/>
        <v>152315</v>
      </c>
      <c r="G27" s="74">
        <f t="shared" si="1"/>
        <v>9515</v>
      </c>
      <c r="H27" s="74">
        <f t="shared" si="1"/>
        <v>382031</v>
      </c>
      <c r="I27" s="71"/>
      <c r="J27" s="67"/>
    </row>
    <row r="28" spans="1:10" ht="15.75">
      <c r="A28" s="72"/>
      <c r="B28" s="56"/>
      <c r="C28" s="56"/>
      <c r="D28" s="56"/>
      <c r="E28" s="56"/>
      <c r="F28" s="73"/>
      <c r="G28" s="73"/>
      <c r="H28" s="56"/>
      <c r="J28" s="67"/>
    </row>
    <row r="29" ht="15.75">
      <c r="A29" s="53" t="s">
        <v>53</v>
      </c>
    </row>
    <row r="30" spans="1:6" ht="15.75">
      <c r="A30" s="52" t="s">
        <v>54</v>
      </c>
      <c r="F30" s="67"/>
    </row>
    <row r="31" ht="15.75">
      <c r="A31" s="52" t="s">
        <v>42</v>
      </c>
    </row>
  </sheetData>
  <sheetProtection/>
  <mergeCells count="2">
    <mergeCell ref="A1:H1"/>
    <mergeCell ref="A2:H2"/>
  </mergeCells>
  <printOptions/>
  <pageMargins left="0.7086614173228347" right="0.7086614173228347" top="0.47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110" zoomScaleNormal="110" zoomScalePageLayoutView="0" workbookViewId="0" topLeftCell="A1">
      <selection activeCell="A1" sqref="A1:H1"/>
    </sheetView>
  </sheetViews>
  <sheetFormatPr defaultColWidth="9.140625" defaultRowHeight="15"/>
  <cols>
    <col min="1" max="1" width="23.140625" style="54" customWidth="1"/>
    <col min="2" max="2" width="10.28125" style="54" customWidth="1"/>
    <col min="3" max="3" width="15.140625" style="54" customWidth="1"/>
    <col min="4" max="4" width="14.421875" style="54" customWidth="1"/>
    <col min="5" max="5" width="14.28125" style="54" customWidth="1"/>
    <col min="6" max="6" width="15.7109375" style="54" customWidth="1"/>
    <col min="7" max="7" width="16.7109375" style="54" customWidth="1"/>
    <col min="8" max="8" width="12.57421875" style="54" customWidth="1"/>
    <col min="9" max="16384" width="9.140625" style="54" customWidth="1"/>
  </cols>
  <sheetData>
    <row r="1" spans="1:9" ht="15.75">
      <c r="A1" s="85" t="s">
        <v>39</v>
      </c>
      <c r="B1" s="85"/>
      <c r="C1" s="85"/>
      <c r="D1" s="85"/>
      <c r="E1" s="85"/>
      <c r="F1" s="85"/>
      <c r="G1" s="85"/>
      <c r="H1" s="85"/>
      <c r="I1" s="81"/>
    </row>
    <row r="2" spans="1:9" ht="15.75">
      <c r="A2" s="86" t="s">
        <v>56</v>
      </c>
      <c r="B2" s="86"/>
      <c r="C2" s="86"/>
      <c r="D2" s="86"/>
      <c r="E2" s="86"/>
      <c r="F2" s="86"/>
      <c r="G2" s="86"/>
      <c r="H2" s="86"/>
      <c r="I2" s="82"/>
    </row>
    <row r="3" spans="1:7" ht="6" customHeight="1">
      <c r="A3" s="55"/>
      <c r="B3" s="55"/>
      <c r="C3" s="55"/>
      <c r="D3" s="55"/>
      <c r="E3" s="55"/>
      <c r="F3" s="56"/>
      <c r="G3" s="56"/>
    </row>
    <row r="4" spans="1:8" ht="64.5" customHeight="1">
      <c r="A4" s="57" t="s">
        <v>0</v>
      </c>
      <c r="B4" s="58" t="s">
        <v>1</v>
      </c>
      <c r="C4" s="59" t="s">
        <v>38</v>
      </c>
      <c r="D4" s="60" t="s">
        <v>3</v>
      </c>
      <c r="E4" s="60" t="s">
        <v>48</v>
      </c>
      <c r="F4" s="60" t="s">
        <v>44</v>
      </c>
      <c r="G4" s="60" t="s">
        <v>43</v>
      </c>
      <c r="H4" s="57" t="s">
        <v>4</v>
      </c>
    </row>
    <row r="5" spans="1:8" ht="15.75" hidden="1">
      <c r="A5" s="61"/>
      <c r="B5" s="62"/>
      <c r="C5" s="63"/>
      <c r="D5" s="62"/>
      <c r="E5" s="62"/>
      <c r="F5" s="64"/>
      <c r="G5" s="63"/>
      <c r="H5" s="65"/>
    </row>
    <row r="6" spans="1:11" ht="15.75">
      <c r="A6" s="76" t="s">
        <v>18</v>
      </c>
      <c r="B6" s="45"/>
      <c r="C6" s="46">
        <f>19957-4</f>
        <v>19953</v>
      </c>
      <c r="D6" s="47">
        <f>10600</f>
        <v>10600</v>
      </c>
      <c r="E6" s="47">
        <f>3600-16</f>
        <v>3584</v>
      </c>
      <c r="F6" s="47">
        <f>1800</f>
        <v>1800</v>
      </c>
      <c r="G6" s="47"/>
      <c r="H6" s="48">
        <f aca="true" t="shared" si="0" ref="H6:H22">SUM(B6:G6)</f>
        <v>35937</v>
      </c>
      <c r="J6" s="66"/>
      <c r="K6" s="67"/>
    </row>
    <row r="7" spans="1:11" ht="15.75">
      <c r="A7" s="76" t="s">
        <v>19</v>
      </c>
      <c r="B7" s="45"/>
      <c r="C7" s="46">
        <f>26424-36</f>
        <v>26388</v>
      </c>
      <c r="D7" s="47">
        <f>24196-17</f>
        <v>24179</v>
      </c>
      <c r="E7" s="47">
        <f>30300-1</f>
        <v>30299</v>
      </c>
      <c r="F7" s="47">
        <f>6083</f>
        <v>6083</v>
      </c>
      <c r="G7" s="47"/>
      <c r="H7" s="48">
        <f t="shared" si="0"/>
        <v>86949</v>
      </c>
      <c r="J7" s="66"/>
      <c r="K7" s="67"/>
    </row>
    <row r="8" spans="1:11" ht="15.75">
      <c r="A8" s="76" t="s">
        <v>20</v>
      </c>
      <c r="B8" s="45"/>
      <c r="C8" s="46"/>
      <c r="D8" s="47">
        <f>18600-39</f>
        <v>18561</v>
      </c>
      <c r="E8" s="47">
        <f>22950-5</f>
        <v>22945</v>
      </c>
      <c r="F8" s="47">
        <f>9041</f>
        <v>9041</v>
      </c>
      <c r="G8" s="47">
        <v>621</v>
      </c>
      <c r="H8" s="48">
        <f t="shared" si="0"/>
        <v>51168</v>
      </c>
      <c r="J8" s="66"/>
      <c r="K8" s="67"/>
    </row>
    <row r="9" spans="1:11" ht="15.75">
      <c r="A9" s="76" t="s">
        <v>21</v>
      </c>
      <c r="B9" s="45"/>
      <c r="C9" s="46"/>
      <c r="D9" s="47">
        <f>17450-55</f>
        <v>17395</v>
      </c>
      <c r="E9" s="47">
        <f>19150-3</f>
        <v>19147</v>
      </c>
      <c r="F9" s="47">
        <f>7293-65</f>
        <v>7228</v>
      </c>
      <c r="G9" s="46">
        <f>1000</f>
        <v>1000</v>
      </c>
      <c r="H9" s="48">
        <f t="shared" si="0"/>
        <v>44770</v>
      </c>
      <c r="J9" s="66"/>
      <c r="K9" s="67"/>
    </row>
    <row r="10" spans="1:11" ht="15.75">
      <c r="A10" s="76" t="s">
        <v>24</v>
      </c>
      <c r="B10" s="49"/>
      <c r="C10" s="47"/>
      <c r="D10" s="47"/>
      <c r="E10" s="47">
        <f>10200-5</f>
        <v>10195</v>
      </c>
      <c r="F10" s="47">
        <f>9828-15</f>
        <v>9813</v>
      </c>
      <c r="G10" s="47">
        <f>1796</f>
        <v>1796</v>
      </c>
      <c r="H10" s="48">
        <f>SUM(B10:G10)</f>
        <v>21804</v>
      </c>
      <c r="J10" s="66"/>
      <c r="K10" s="67"/>
    </row>
    <row r="11" spans="1:11" ht="15.75">
      <c r="A11" s="76" t="s">
        <v>22</v>
      </c>
      <c r="B11" s="45"/>
      <c r="C11" s="47"/>
      <c r="D11" s="47"/>
      <c r="E11" s="47">
        <f>10300</f>
        <v>10300</v>
      </c>
      <c r="F11" s="47">
        <f>9096</f>
        <v>9096</v>
      </c>
      <c r="G11" s="47">
        <v>0</v>
      </c>
      <c r="H11" s="48">
        <f t="shared" si="0"/>
        <v>19396</v>
      </c>
      <c r="I11" s="68"/>
      <c r="J11" s="66"/>
      <c r="K11" s="67"/>
    </row>
    <row r="12" spans="1:11" ht="15.75">
      <c r="A12" s="75" t="s">
        <v>23</v>
      </c>
      <c r="B12" s="45"/>
      <c r="C12" s="47"/>
      <c r="D12" s="47"/>
      <c r="E12" s="47">
        <f>10050-13</f>
        <v>10037</v>
      </c>
      <c r="F12" s="47">
        <f>9382-23</f>
        <v>9359</v>
      </c>
      <c r="G12" s="47">
        <f>2200</f>
        <v>2200</v>
      </c>
      <c r="H12" s="48">
        <f t="shared" si="0"/>
        <v>21596</v>
      </c>
      <c r="I12" s="68"/>
      <c r="J12" s="69"/>
      <c r="K12" s="67"/>
    </row>
    <row r="13" spans="1:11" ht="15.75">
      <c r="A13" s="75" t="s">
        <v>25</v>
      </c>
      <c r="B13" s="45"/>
      <c r="C13" s="47"/>
      <c r="D13" s="47"/>
      <c r="E13" s="47">
        <f>6200-17</f>
        <v>6183</v>
      </c>
      <c r="F13" s="47">
        <f>11000</f>
        <v>11000</v>
      </c>
      <c r="G13" s="47">
        <v>1500</v>
      </c>
      <c r="H13" s="48">
        <f t="shared" si="0"/>
        <v>18683</v>
      </c>
      <c r="I13" s="68"/>
      <c r="J13" s="69"/>
      <c r="K13" s="67"/>
    </row>
    <row r="14" spans="1:11" ht="15.75">
      <c r="A14" s="75" t="s">
        <v>29</v>
      </c>
      <c r="B14" s="45"/>
      <c r="C14" s="47"/>
      <c r="D14" s="47"/>
      <c r="E14" s="47"/>
      <c r="F14" s="47">
        <f>6000</f>
        <v>6000</v>
      </c>
      <c r="G14" s="47">
        <v>600</v>
      </c>
      <c r="H14" s="48">
        <f t="shared" si="0"/>
        <v>6600</v>
      </c>
      <c r="I14" s="68"/>
      <c r="J14" s="69"/>
      <c r="K14" s="67"/>
    </row>
    <row r="15" spans="1:11" ht="15.75">
      <c r="A15" s="75" t="s">
        <v>32</v>
      </c>
      <c r="B15" s="45"/>
      <c r="C15" s="47"/>
      <c r="D15" s="47"/>
      <c r="E15" s="47"/>
      <c r="F15" s="47">
        <f>8400-9</f>
        <v>8391</v>
      </c>
      <c r="G15" s="47">
        <f>1200-2</f>
        <v>1198</v>
      </c>
      <c r="H15" s="48">
        <f t="shared" si="0"/>
        <v>9589</v>
      </c>
      <c r="I15" s="68"/>
      <c r="J15" s="69"/>
      <c r="K15" s="67"/>
    </row>
    <row r="16" spans="1:11" ht="15.75">
      <c r="A16" s="75" t="s">
        <v>34</v>
      </c>
      <c r="B16" s="45"/>
      <c r="C16" s="47"/>
      <c r="D16" s="47"/>
      <c r="E16" s="47"/>
      <c r="F16" s="47">
        <f>1800+2300</f>
        <v>4100</v>
      </c>
      <c r="G16" s="47">
        <v>600</v>
      </c>
      <c r="H16" s="48">
        <f t="shared" si="0"/>
        <v>4700</v>
      </c>
      <c r="I16" s="68"/>
      <c r="J16" s="69"/>
      <c r="K16" s="67"/>
    </row>
    <row r="17" spans="1:11" ht="15.75">
      <c r="A17" s="75" t="s">
        <v>40</v>
      </c>
      <c r="B17" s="45"/>
      <c r="C17" s="47"/>
      <c r="D17" s="47"/>
      <c r="E17" s="47"/>
      <c r="F17" s="47">
        <f>3000-15</f>
        <v>2985</v>
      </c>
      <c r="G17" s="47"/>
      <c r="H17" s="48">
        <f t="shared" si="0"/>
        <v>2985</v>
      </c>
      <c r="I17" s="68"/>
      <c r="J17" s="69"/>
      <c r="K17" s="67"/>
    </row>
    <row r="18" spans="1:11" ht="15.75">
      <c r="A18" s="75" t="s">
        <v>28</v>
      </c>
      <c r="B18" s="45"/>
      <c r="C18" s="47"/>
      <c r="D18" s="47"/>
      <c r="E18" s="47"/>
      <c r="F18" s="47">
        <f>9150</f>
        <v>9150</v>
      </c>
      <c r="G18" s="47"/>
      <c r="H18" s="48">
        <f t="shared" si="0"/>
        <v>9150</v>
      </c>
      <c r="I18" s="68"/>
      <c r="J18" s="69"/>
      <c r="K18" s="67"/>
    </row>
    <row r="19" spans="1:11" ht="15.75">
      <c r="A19" s="75" t="s">
        <v>30</v>
      </c>
      <c r="B19" s="45"/>
      <c r="C19" s="47"/>
      <c r="D19" s="47"/>
      <c r="E19" s="47"/>
      <c r="F19" s="47">
        <f>9900</f>
        <v>9900</v>
      </c>
      <c r="G19" s="47"/>
      <c r="H19" s="48">
        <f>SUM(B19:G19)</f>
        <v>9900</v>
      </c>
      <c r="I19" s="68"/>
      <c r="J19" s="69"/>
      <c r="K19" s="67"/>
    </row>
    <row r="20" spans="1:11" ht="15.75">
      <c r="A20" s="75" t="s">
        <v>31</v>
      </c>
      <c r="B20" s="45"/>
      <c r="C20" s="47"/>
      <c r="D20" s="47"/>
      <c r="E20" s="47"/>
      <c r="F20" s="47">
        <f>7800</f>
        <v>7800</v>
      </c>
      <c r="G20" s="47"/>
      <c r="H20" s="48">
        <f t="shared" si="0"/>
        <v>7800</v>
      </c>
      <c r="I20" s="68"/>
      <c r="J20" s="69"/>
      <c r="K20" s="67"/>
    </row>
    <row r="21" spans="1:11" ht="15.75">
      <c r="A21" s="75" t="s">
        <v>33</v>
      </c>
      <c r="B21" s="45"/>
      <c r="C21" s="47"/>
      <c r="D21" s="47"/>
      <c r="E21" s="47"/>
      <c r="F21" s="47">
        <f>8800-3</f>
        <v>8797</v>
      </c>
      <c r="G21" s="47"/>
      <c r="H21" s="48">
        <f t="shared" si="0"/>
        <v>8797</v>
      </c>
      <c r="I21" s="68"/>
      <c r="J21" s="69"/>
      <c r="K21" s="67"/>
    </row>
    <row r="22" spans="1:11" ht="18.75">
      <c r="A22" s="75" t="s">
        <v>41</v>
      </c>
      <c r="B22" s="50"/>
      <c r="C22" s="47"/>
      <c r="D22" s="47"/>
      <c r="E22" s="47"/>
      <c r="F22" s="47">
        <f>3800+6099-30</f>
        <v>9869</v>
      </c>
      <c r="G22" s="47"/>
      <c r="H22" s="51">
        <f t="shared" si="0"/>
        <v>9869</v>
      </c>
      <c r="I22" s="68"/>
      <c r="J22" s="69"/>
      <c r="K22" s="67"/>
    </row>
    <row r="23" spans="1:11" ht="17.25" customHeight="1">
      <c r="A23" s="75" t="s">
        <v>45</v>
      </c>
      <c r="B23" s="50"/>
      <c r="C23" s="47"/>
      <c r="D23" s="47"/>
      <c r="E23" s="47"/>
      <c r="F23" s="47">
        <f>4800-50</f>
        <v>4750</v>
      </c>
      <c r="G23" s="47"/>
      <c r="H23" s="51">
        <f>SUM(B23:G23)</f>
        <v>4750</v>
      </c>
      <c r="I23" s="68"/>
      <c r="J23" s="69"/>
      <c r="K23" s="67"/>
    </row>
    <row r="24" spans="1:11" ht="17.25" customHeight="1">
      <c r="A24" s="75" t="s">
        <v>46</v>
      </c>
      <c r="B24" s="50"/>
      <c r="C24" s="47"/>
      <c r="D24" s="47"/>
      <c r="E24" s="47"/>
      <c r="F24" s="47">
        <v>7000</v>
      </c>
      <c r="G24" s="47"/>
      <c r="H24" s="51">
        <f>SUM(B24:G24)</f>
        <v>7000</v>
      </c>
      <c r="I24" s="68"/>
      <c r="J24" s="69"/>
      <c r="K24" s="67"/>
    </row>
    <row r="25" spans="1:11" ht="17.25" customHeight="1">
      <c r="A25" s="75" t="s">
        <v>47</v>
      </c>
      <c r="B25" s="50"/>
      <c r="C25" s="47"/>
      <c r="D25" s="47"/>
      <c r="E25" s="47"/>
      <c r="F25" s="47">
        <f>8700</f>
        <v>8700</v>
      </c>
      <c r="G25" s="47"/>
      <c r="H25" s="51">
        <f>SUM(B25:G25)</f>
        <v>8700</v>
      </c>
      <c r="I25" s="68"/>
      <c r="J25" s="69"/>
      <c r="K25" s="67"/>
    </row>
    <row r="26" spans="1:11" ht="17.25" customHeight="1">
      <c r="A26" s="75" t="s">
        <v>55</v>
      </c>
      <c r="B26" s="50"/>
      <c r="C26" s="47"/>
      <c r="D26" s="47"/>
      <c r="E26" s="47"/>
      <c r="F26" s="47">
        <f>2300-5</f>
        <v>2295</v>
      </c>
      <c r="G26" s="47"/>
      <c r="H26" s="51">
        <f>SUM(B26:G26)</f>
        <v>2295</v>
      </c>
      <c r="I26" s="68"/>
      <c r="J26" s="69"/>
      <c r="K26" s="67"/>
    </row>
    <row r="27" spans="1:10" ht="18" customHeight="1">
      <c r="A27" s="70" t="s">
        <v>4</v>
      </c>
      <c r="B27" s="74">
        <f>SUM(B6:B26)</f>
        <v>0</v>
      </c>
      <c r="C27" s="74">
        <f aca="true" t="shared" si="1" ref="C27:H27">SUM(C6:C26)</f>
        <v>46341</v>
      </c>
      <c r="D27" s="74">
        <f t="shared" si="1"/>
        <v>70735</v>
      </c>
      <c r="E27" s="74">
        <f t="shared" si="1"/>
        <v>112690</v>
      </c>
      <c r="F27" s="74">
        <f t="shared" si="1"/>
        <v>153157</v>
      </c>
      <c r="G27" s="74">
        <f t="shared" si="1"/>
        <v>9515</v>
      </c>
      <c r="H27" s="74">
        <f t="shared" si="1"/>
        <v>392438</v>
      </c>
      <c r="I27" s="71"/>
      <c r="J27" s="67"/>
    </row>
    <row r="28" spans="1:10" ht="15.75">
      <c r="A28" s="72"/>
      <c r="B28" s="56"/>
      <c r="C28" s="56"/>
      <c r="D28" s="56"/>
      <c r="E28" s="56"/>
      <c r="F28" s="73"/>
      <c r="G28" s="73"/>
      <c r="H28" s="56"/>
      <c r="J28" s="67"/>
    </row>
    <row r="29" ht="15.75">
      <c r="A29" s="53" t="s">
        <v>57</v>
      </c>
    </row>
    <row r="30" spans="1:6" ht="15.75">
      <c r="A30" s="52" t="s">
        <v>58</v>
      </c>
      <c r="F30" s="67"/>
    </row>
    <row r="31" ht="15.75">
      <c r="A31" s="52" t="s">
        <v>42</v>
      </c>
    </row>
  </sheetData>
  <sheetProtection/>
  <mergeCells count="2">
    <mergeCell ref="A1:H1"/>
    <mergeCell ref="A2:H2"/>
  </mergeCells>
  <printOptions/>
  <pageMargins left="0.7086614173228347" right="0.7086614173228347" top="0.47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2024-04-18T07:21:13Z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3400.00000000000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